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uncan\Barbara\Croquet\Advantage Golf\PMD Scoresheet Development\"/>
    </mc:Choice>
  </mc:AlternateContent>
  <xr:revisionPtr revIDLastSave="0" documentId="13_ncr:1_{FE6B7155-EBDD-495F-BD61-38EE43569F5A}" xr6:coauthVersionLast="47" xr6:coauthVersionMax="47" xr10:uidLastSave="{00000000-0000-0000-0000-000000000000}"/>
  <workbookProtection workbookAlgorithmName="SHA-512" workbookHashValue="085PPIX1/w9Rg4txEp2ZlFvR6p/W19HG+GoT/ds09cyS4RdnKRGK2bl2LfT5ZM7/FsVB6KU8wgEMa1z9dHlnAw==" workbookSaltValue="aIWyxW5qRwcmJxctaXrWWA==" workbookSpinCount="100000" lockStructure="1"/>
  <bookViews>
    <workbookView xWindow="-108" yWindow="-108" windowWidth="23256" windowHeight="12456" xr2:uid="{F8A56859-4BC1-456A-BDD8-794AC0908642}"/>
  </bookViews>
  <sheets>
    <sheet name="Score Sheet" sheetId="1" r:id="rId1"/>
    <sheet name="Clips-Pegs to Carry" sheetId="4" r:id="rId2"/>
    <sheet name="Calculation Sheet" sheetId="3" state="hidden" r:id="rId3"/>
  </sheets>
  <definedNames>
    <definedName name="_xlnm.Print_Area" localSheetId="0">'Score Sheet'!$A$1:$R$43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B29" i="3" s="1"/>
  <c r="M41" i="1"/>
  <c r="D44" i="3" s="1"/>
  <c r="M40" i="1"/>
  <c r="D43" i="3" s="1"/>
  <c r="M39" i="1"/>
  <c r="D42" i="3" s="1"/>
  <c r="M38" i="1"/>
  <c r="D41" i="3" s="1"/>
  <c r="M29" i="1"/>
  <c r="D32" i="3" s="1"/>
  <c r="M28" i="1"/>
  <c r="D31" i="3" s="1"/>
  <c r="M27" i="1"/>
  <c r="D30" i="3" s="1"/>
  <c r="M26" i="1"/>
  <c r="D29" i="3" s="1"/>
  <c r="E29" i="1"/>
  <c r="B32" i="3" s="1"/>
  <c r="E28" i="1"/>
  <c r="B31" i="3" s="1"/>
  <c r="E27" i="1"/>
  <c r="B30" i="3" s="1"/>
  <c r="K38" i="1"/>
  <c r="K35" i="1"/>
  <c r="K33" i="1"/>
  <c r="K41" i="1"/>
  <c r="K36" i="1"/>
  <c r="K30" i="1"/>
  <c r="K40" i="1"/>
  <c r="K37" i="1"/>
  <c r="K31" i="1"/>
  <c r="K32" i="1"/>
  <c r="K34" i="1"/>
  <c r="K39" i="1"/>
  <c r="M36" i="1"/>
  <c r="D39" i="3" s="1"/>
  <c r="M35" i="1"/>
  <c r="D38" i="3" s="1"/>
  <c r="M31" i="1"/>
  <c r="D34" i="3" s="1"/>
  <c r="M34" i="1"/>
  <c r="D37" i="3" s="1"/>
  <c r="M32" i="1"/>
  <c r="D35" i="3" s="1"/>
  <c r="M33" i="1"/>
  <c r="D36" i="3" s="1"/>
  <c r="M30" i="1"/>
  <c r="D33" i="3" s="1"/>
  <c r="M37" i="1"/>
  <c r="D40" i="3" s="1"/>
  <c r="E38" i="1"/>
  <c r="B41" i="3" s="1"/>
  <c r="E39" i="1"/>
  <c r="B42" i="3" s="1"/>
  <c r="E40" i="1"/>
  <c r="B43" i="3" s="1"/>
  <c r="E41" i="1"/>
  <c r="B44" i="3" s="1"/>
  <c r="E34" i="1"/>
  <c r="B37" i="3" s="1"/>
  <c r="E35" i="1"/>
  <c r="B38" i="3" s="1"/>
  <c r="E36" i="1"/>
  <c r="B39" i="3" s="1"/>
  <c r="E37" i="1"/>
  <c r="B40" i="3" s="1"/>
  <c r="E30" i="1"/>
  <c r="B33" i="3" s="1"/>
  <c r="E31" i="1"/>
  <c r="B34" i="3" s="1"/>
  <c r="E32" i="1"/>
  <c r="B35" i="3" s="1"/>
  <c r="E33" i="1"/>
  <c r="B36" i="3" s="1"/>
  <c r="I12" i="1" l="1"/>
  <c r="I13" i="1"/>
  <c r="I11" i="1"/>
  <c r="K29" i="1" l="1"/>
  <c r="K28" i="1"/>
  <c r="K27" i="1"/>
  <c r="K26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4" i="3" l="1"/>
  <c r="D4" i="3" s="1"/>
  <c r="C10" i="3"/>
  <c r="C9" i="3"/>
  <c r="C5" i="3"/>
  <c r="C8" i="3" l="1"/>
  <c r="E8" i="3" s="1"/>
  <c r="E10" i="3"/>
  <c r="E9" i="3"/>
  <c r="C11" i="3"/>
  <c r="E11" i="3" s="1"/>
  <c r="C7" i="3"/>
  <c r="D7" i="3" s="1"/>
  <c r="D5" i="3"/>
  <c r="C6" i="3"/>
  <c r="D6" i="3" s="1"/>
  <c r="C42" i="3"/>
  <c r="C37" i="3"/>
  <c r="C35" i="3"/>
  <c r="C32" i="3"/>
  <c r="C36" i="3"/>
  <c r="C41" i="3"/>
  <c r="C38" i="3"/>
  <c r="C31" i="3"/>
  <c r="C44" i="3"/>
  <c r="C39" i="3"/>
  <c r="C33" i="3"/>
  <c r="C30" i="3"/>
  <c r="C43" i="3"/>
  <c r="C40" i="3"/>
  <c r="C34" i="3"/>
  <c r="C29" i="3"/>
  <c r="A42" i="3"/>
  <c r="A43" i="3"/>
  <c r="A44" i="3"/>
  <c r="A41" i="3"/>
  <c r="A38" i="3"/>
  <c r="A39" i="3"/>
  <c r="A40" i="3"/>
  <c r="A37" i="3"/>
  <c r="A34" i="3"/>
  <c r="A35" i="3"/>
  <c r="A36" i="3"/>
  <c r="A33" i="3"/>
  <c r="A31" i="3"/>
  <c r="A32" i="3"/>
  <c r="A30" i="3"/>
  <c r="A29" i="3"/>
  <c r="E30" i="3" l="1"/>
  <c r="G30" i="3" s="1"/>
  <c r="F30" i="3"/>
  <c r="H30" i="3" s="1"/>
  <c r="F29" i="3"/>
  <c r="H29" i="3" s="1"/>
  <c r="E29" i="3"/>
  <c r="G29" i="3" s="1"/>
  <c r="F10" i="3"/>
  <c r="G10" i="3" s="1"/>
  <c r="F8" i="3"/>
  <c r="G8" i="3" s="1"/>
  <c r="D8" i="3"/>
  <c r="D9" i="3"/>
  <c r="D10" i="3"/>
  <c r="D11" i="3"/>
  <c r="E5" i="3"/>
  <c r="E6" i="3"/>
  <c r="E7" i="3"/>
  <c r="E4" i="3"/>
  <c r="F40" i="3"/>
  <c r="H40" i="3" s="1"/>
  <c r="F34" i="3"/>
  <c r="H34" i="3" s="1"/>
  <c r="F37" i="3"/>
  <c r="H37" i="3" s="1"/>
  <c r="F31" i="3"/>
  <c r="H31" i="3" s="1"/>
  <c r="F38" i="3"/>
  <c r="H38" i="3" s="1"/>
  <c r="E32" i="3"/>
  <c r="G32" i="3" s="1"/>
  <c r="F41" i="3"/>
  <c r="H41" i="3" s="1"/>
  <c r="F35" i="3"/>
  <c r="H35" i="3" s="1"/>
  <c r="E44" i="3"/>
  <c r="G44" i="3" s="1"/>
  <c r="E36" i="3"/>
  <c r="G36" i="3" s="1"/>
  <c r="E43" i="3"/>
  <c r="G43" i="3" s="1"/>
  <c r="F39" i="3"/>
  <c r="H39" i="3" s="1"/>
  <c r="F33" i="3"/>
  <c r="H33" i="3" s="1"/>
  <c r="F42" i="3"/>
  <c r="H42" i="3" s="1"/>
  <c r="E31" i="3"/>
  <c r="G31" i="3" s="1"/>
  <c r="F36" i="3"/>
  <c r="H36" i="3" s="1"/>
  <c r="E42" i="3"/>
  <c r="G42" i="3" s="1"/>
  <c r="F44" i="3"/>
  <c r="H44" i="3" s="1"/>
  <c r="F32" i="3"/>
  <c r="H32" i="3" s="1"/>
  <c r="E41" i="3"/>
  <c r="G41" i="3" s="1"/>
  <c r="F43" i="3"/>
  <c r="H43" i="3" s="1"/>
  <c r="E40" i="3"/>
  <c r="G40" i="3" s="1"/>
  <c r="E39" i="3"/>
  <c r="G39" i="3" s="1"/>
  <c r="E38" i="3"/>
  <c r="G38" i="3" s="1"/>
  <c r="E37" i="3"/>
  <c r="G37" i="3" s="1"/>
  <c r="E35" i="3"/>
  <c r="G35" i="3" s="1"/>
  <c r="E34" i="3"/>
  <c r="G34" i="3" s="1"/>
  <c r="E33" i="3"/>
  <c r="G33" i="3" s="1"/>
  <c r="H8" i="3" l="1"/>
  <c r="C18" i="3" s="1"/>
  <c r="H10" i="3"/>
  <c r="I29" i="3"/>
  <c r="J29" i="3" s="1"/>
  <c r="F4" i="3"/>
  <c r="G4" i="3" s="1"/>
  <c r="I30" i="3"/>
  <c r="F6" i="3"/>
  <c r="G6" i="3" s="1"/>
  <c r="I33" i="3"/>
  <c r="I32" i="3"/>
  <c r="I35" i="3"/>
  <c r="I43" i="3"/>
  <c r="J43" i="3" s="1"/>
  <c r="I41" i="3"/>
  <c r="I36" i="3"/>
  <c r="I38" i="3"/>
  <c r="I44" i="3"/>
  <c r="I31" i="3"/>
  <c r="I42" i="3"/>
  <c r="I37" i="3"/>
  <c r="I34" i="3"/>
  <c r="I39" i="3"/>
  <c r="I40" i="3"/>
  <c r="D18" i="3" l="1"/>
  <c r="M19" i="1" s="1"/>
  <c r="J19" i="1"/>
  <c r="H4" i="3"/>
  <c r="H6" i="3"/>
  <c r="C22" i="3"/>
  <c r="C23" i="3"/>
  <c r="J22" i="1" s="1"/>
  <c r="C19" i="3"/>
  <c r="J20" i="1" s="1"/>
  <c r="K29" i="3"/>
  <c r="M29" i="3" s="1"/>
  <c r="N26" i="1" s="1"/>
  <c r="P26" i="1" s="1"/>
  <c r="J30" i="3"/>
  <c r="K30" i="3"/>
  <c r="K33" i="3"/>
  <c r="J33" i="3"/>
  <c r="J39" i="3"/>
  <c r="K39" i="3"/>
  <c r="J34" i="3"/>
  <c r="K34" i="3"/>
  <c r="J40" i="3"/>
  <c r="K40" i="3"/>
  <c r="J35" i="3"/>
  <c r="K35" i="3"/>
  <c r="J37" i="3"/>
  <c r="K37" i="3"/>
  <c r="K32" i="3"/>
  <c r="J32" i="3"/>
  <c r="J42" i="3"/>
  <c r="K42" i="3"/>
  <c r="K31" i="3"/>
  <c r="J31" i="3"/>
  <c r="K41" i="3"/>
  <c r="J41" i="3"/>
  <c r="J38" i="3"/>
  <c r="K38" i="3"/>
  <c r="K36" i="3"/>
  <c r="J36" i="3"/>
  <c r="K43" i="3"/>
  <c r="K44" i="3"/>
  <c r="J44" i="3"/>
  <c r="J21" i="1" l="1"/>
  <c r="D22" i="3"/>
  <c r="M21" i="1" s="1"/>
  <c r="C17" i="3"/>
  <c r="B20" i="1" s="1"/>
  <c r="C16" i="3"/>
  <c r="D16" i="3" s="1"/>
  <c r="L30" i="3"/>
  <c r="F27" i="1" s="1"/>
  <c r="H27" i="1" s="1"/>
  <c r="C20" i="3"/>
  <c r="C21" i="3"/>
  <c r="B22" i="1" s="1"/>
  <c r="M30" i="3"/>
  <c r="N27" i="1" s="1"/>
  <c r="P27" i="1" s="1"/>
  <c r="L29" i="3"/>
  <c r="L41" i="3"/>
  <c r="F38" i="1" s="1"/>
  <c r="H38" i="1" s="1"/>
  <c r="M40" i="3"/>
  <c r="N37" i="1" s="1"/>
  <c r="P37" i="1" s="1"/>
  <c r="M32" i="3"/>
  <c r="N29" i="1" s="1"/>
  <c r="P29" i="1" s="1"/>
  <c r="L38" i="3"/>
  <c r="F35" i="1" s="1"/>
  <c r="H35" i="1" s="1"/>
  <c r="M37" i="3"/>
  <c r="N34" i="1" s="1"/>
  <c r="P34" i="1" s="1"/>
  <c r="M42" i="3"/>
  <c r="N39" i="1" s="1"/>
  <c r="P39" i="1" s="1"/>
  <c r="M33" i="3"/>
  <c r="N30" i="1" s="1"/>
  <c r="P30" i="1" s="1"/>
  <c r="M39" i="3"/>
  <c r="N36" i="1" s="1"/>
  <c r="P36" i="1" s="1"/>
  <c r="L43" i="3"/>
  <c r="F40" i="1" s="1"/>
  <c r="H40" i="1" s="1"/>
  <c r="L42" i="3"/>
  <c r="F39" i="1" s="1"/>
  <c r="H39" i="1" s="1"/>
  <c r="L36" i="3"/>
  <c r="F33" i="1" s="1"/>
  <c r="H33" i="1" s="1"/>
  <c r="M43" i="3"/>
  <c r="N40" i="1" s="1"/>
  <c r="P40" i="1" s="1"/>
  <c r="M35" i="3"/>
  <c r="N32" i="1" s="1"/>
  <c r="P32" i="1" s="1"/>
  <c r="L40" i="3"/>
  <c r="F37" i="1" s="1"/>
  <c r="H37" i="1" s="1"/>
  <c r="M36" i="3"/>
  <c r="N33" i="1" s="1"/>
  <c r="P33" i="1" s="1"/>
  <c r="L39" i="3"/>
  <c r="F36" i="1" s="1"/>
  <c r="H36" i="1" s="1"/>
  <c r="L33" i="3"/>
  <c r="F30" i="1" s="1"/>
  <c r="H30" i="1" s="1"/>
  <c r="L37" i="3"/>
  <c r="F34" i="1" s="1"/>
  <c r="H34" i="1" s="1"/>
  <c r="L32" i="3"/>
  <c r="F29" i="1" s="1"/>
  <c r="H29" i="1" s="1"/>
  <c r="M31" i="3"/>
  <c r="N28" i="1" s="1"/>
  <c r="P28" i="1" s="1"/>
  <c r="L31" i="3"/>
  <c r="F28" i="1" s="1"/>
  <c r="H28" i="1" s="1"/>
  <c r="M41" i="3"/>
  <c r="N38" i="1" s="1"/>
  <c r="P38" i="1" s="1"/>
  <c r="L35" i="3"/>
  <c r="F32" i="1" s="1"/>
  <c r="H32" i="1" s="1"/>
  <c r="M34" i="3"/>
  <c r="N31" i="1" s="1"/>
  <c r="P31" i="1" s="1"/>
  <c r="L34" i="3"/>
  <c r="F31" i="1" s="1"/>
  <c r="H31" i="1" s="1"/>
  <c r="M38" i="3"/>
  <c r="N35" i="1" s="1"/>
  <c r="P35" i="1" s="1"/>
  <c r="L44" i="3"/>
  <c r="F41" i="1" s="1"/>
  <c r="H41" i="1" s="1"/>
  <c r="M44" i="3"/>
  <c r="N41" i="1" s="1"/>
  <c r="P41" i="1" s="1"/>
  <c r="B21" i="1" l="1"/>
  <c r="D20" i="3"/>
  <c r="E21" i="1" s="1"/>
  <c r="F26" i="1"/>
  <c r="H26" i="1" s="1"/>
  <c r="B19" i="1"/>
  <c r="E16" i="3" l="1"/>
  <c r="G16" i="3" s="1"/>
  <c r="E19" i="1"/>
  <c r="F16" i="3"/>
  <c r="H16" i="3" s="1"/>
  <c r="E20" i="3"/>
  <c r="G20" i="3" s="1"/>
  <c r="F20" i="3"/>
  <c r="H20" i="3" s="1"/>
  <c r="I16" i="3" l="1"/>
  <c r="K16" i="3" s="1"/>
  <c r="I20" i="3"/>
  <c r="K20" i="3" s="1"/>
  <c r="J16" i="3" l="1"/>
  <c r="M16" i="3" s="1"/>
  <c r="N19" i="1" s="1"/>
  <c r="P19" i="1" s="1"/>
  <c r="J20" i="3"/>
  <c r="M20" i="3" s="1"/>
  <c r="N21" i="1" s="1"/>
  <c r="P21" i="1" s="1"/>
  <c r="L16" i="3" l="1"/>
  <c r="F19" i="1" s="1"/>
  <c r="H19" i="1" s="1"/>
  <c r="L20" i="3"/>
  <c r="F21" i="1" s="1"/>
  <c r="H21" i="1" s="1"/>
</calcChain>
</file>

<file path=xl/sharedStrings.xml><?xml version="1.0" encoding="utf-8"?>
<sst xmlns="http://schemas.openxmlformats.org/spreadsheetml/2006/main" count="386" uniqueCount="107">
  <si>
    <t>Game</t>
  </si>
  <si>
    <t>Name</t>
  </si>
  <si>
    <t>Handicap</t>
  </si>
  <si>
    <t>v</t>
  </si>
  <si>
    <t>Letter</t>
  </si>
  <si>
    <t>Starting Score</t>
  </si>
  <si>
    <t>Final Score</t>
  </si>
  <si>
    <t>Winning Side</t>
  </si>
  <si>
    <t>DOUBLES:</t>
  </si>
  <si>
    <t>SINGLES:</t>
  </si>
  <si>
    <t>MATCH RESULT:</t>
  </si>
  <si>
    <t>NWFCC GC Handicap League</t>
  </si>
  <si>
    <t>H/cap</t>
  </si>
  <si>
    <t>Match Start Time:</t>
  </si>
  <si>
    <t>Match Finish Time:</t>
  </si>
  <si>
    <t>c</t>
  </si>
  <si>
    <t>d</t>
  </si>
  <si>
    <t>a</t>
  </si>
  <si>
    <t>b</t>
  </si>
  <si>
    <t>A</t>
  </si>
  <si>
    <t>B</t>
  </si>
  <si>
    <t>C</t>
  </si>
  <si>
    <t>D</t>
  </si>
  <si>
    <t>Average Handicap (Rnd Up)</t>
  </si>
  <si>
    <t>-1:2</t>
  </si>
  <si>
    <t>-2:1</t>
  </si>
  <si>
    <t>-2:2</t>
  </si>
  <si>
    <t>-3:2</t>
  </si>
  <si>
    <t>-1:1</t>
  </si>
  <si>
    <t>-1:0</t>
  </si>
  <si>
    <t>-2:0</t>
  </si>
  <si>
    <t>HCP</t>
  </si>
  <si>
    <t>Homeside</t>
  </si>
  <si>
    <t>Awayside</t>
  </si>
  <si>
    <t>Pair Average</t>
  </si>
  <si>
    <t>Pair Average Rounded</t>
  </si>
  <si>
    <t>Weaker Player</t>
  </si>
  <si>
    <t>Stronger Player</t>
  </si>
  <si>
    <t>Weaker</t>
  </si>
  <si>
    <t>Stronger</t>
  </si>
  <si>
    <t>Weaker Starting Score</t>
  </si>
  <si>
    <t>Stronger Starting Score</t>
  </si>
  <si>
    <t>Row</t>
  </si>
  <si>
    <t>Column</t>
  </si>
  <si>
    <t>Homeside Starting Score</t>
  </si>
  <si>
    <t>Awayside Starting Score</t>
  </si>
  <si>
    <t xml:space="preserve">Date: </t>
  </si>
  <si>
    <t>Home Side:</t>
  </si>
  <si>
    <t xml:space="preserve">Away Side: </t>
  </si>
  <si>
    <t>Doubles Pair 1 (Enter Player Letters in Boxes)</t>
  </si>
  <si>
    <t>&amp;</t>
  </si>
  <si>
    <t>Player</t>
  </si>
  <si>
    <t>Doubles Handicaps</t>
  </si>
  <si>
    <t>Game 2</t>
  </si>
  <si>
    <t>Doubles Pair 2 (Enter Player Letters in Boxes)</t>
  </si>
  <si>
    <t xml:space="preserve"> </t>
  </si>
  <si>
    <t>Home Pair 1</t>
  </si>
  <si>
    <t>Away Pair 1</t>
  </si>
  <si>
    <t>Home Pair 2</t>
  </si>
  <si>
    <t>Away Pair 2</t>
  </si>
  <si>
    <t>Homeside Stronger</t>
  </si>
  <si>
    <t xml:space="preserve">Game 1 </t>
  </si>
  <si>
    <t>Awayside Stronger</t>
  </si>
  <si>
    <t>Homeside Weaker</t>
  </si>
  <si>
    <t>Awayside Weaker</t>
  </si>
  <si>
    <t>-4:2</t>
  </si>
  <si>
    <r>
      <t xml:space="preserve">Host Captain: Please Email a copy of the completed Match Result Sheet to the League Manager at  </t>
    </r>
    <r>
      <rPr>
        <b/>
        <u/>
        <sz val="16"/>
        <color theme="1"/>
        <rFont val="Calibri"/>
        <family val="2"/>
        <scheme val="minor"/>
      </rPr>
      <t>results@croquetnw.co.uk</t>
    </r>
  </si>
  <si>
    <t>The advantage scoring system will be used. You will carry clips appropriate to the number of hoops you must run to score 7 Hoops. There are no time limits in accordance with rule 21 of the 6th edition GC rules. A draw is not an acceptable result as all games must be played to a finish. Matches may be either “16 singles” or “16 singles plus 2 doubles” however final result will be recorded as equivalent to 18 games. No restriction on Doubles pairings but the lowest handicap doubles teams should play each other.</t>
  </si>
  <si>
    <t>Clips Required</t>
  </si>
  <si>
    <r>
      <t xml:space="preserve">Home Side Player     </t>
    </r>
    <r>
      <rPr>
        <b/>
        <sz val="12"/>
        <color theme="1"/>
        <rFont val="Calibri"/>
        <family val="2"/>
        <scheme val="minor"/>
      </rPr>
      <t>(Include Surnames)</t>
    </r>
  </si>
  <si>
    <r>
      <t xml:space="preserve">Away Side Player      </t>
    </r>
    <r>
      <rPr>
        <b/>
        <sz val="12"/>
        <color theme="1"/>
        <rFont val="Calibri"/>
        <family val="2"/>
        <scheme val="minor"/>
      </rPr>
      <t>(Include Surnames)</t>
    </r>
  </si>
  <si>
    <t>Player start score</t>
  </si>
  <si>
    <t>Please keep pegs visible on your outer clothing at all times.</t>
  </si>
  <si>
    <t>If you win a hoop place your clip on the top (primary colours) or upright (secondary)</t>
  </si>
  <si>
    <t>When you run out of clips / pegs you have scored 7 hoops and won the game</t>
  </si>
  <si>
    <t>The number of clips / pegs player needs to carry is</t>
  </si>
  <si>
    <t>Fill in Yellow Fields ONLY</t>
  </si>
  <si>
    <t>-4:0</t>
  </si>
  <si>
    <t>-4:1</t>
  </si>
  <si>
    <t>-5:2</t>
  </si>
  <si>
    <t>-6:2</t>
  </si>
  <si>
    <t>-5:3</t>
  </si>
  <si>
    <t>-6:3</t>
  </si>
  <si>
    <t>-4:4</t>
  </si>
  <si>
    <t>-6:4</t>
  </si>
  <si>
    <t>-2:5</t>
  </si>
  <si>
    <t>-3:5</t>
  </si>
  <si>
    <t>-4:5</t>
  </si>
  <si>
    <t>-5:5</t>
  </si>
  <si>
    <t>-7:5</t>
  </si>
  <si>
    <t>-9:5</t>
  </si>
  <si>
    <t>-11:5</t>
  </si>
  <si>
    <t>-3:1</t>
  </si>
  <si>
    <t>-2:3</t>
  </si>
  <si>
    <t>-3:3</t>
  </si>
  <si>
    <t>-4:3</t>
  </si>
  <si>
    <t>-2:4</t>
  </si>
  <si>
    <t>-3:4</t>
  </si>
  <si>
    <t>-5:4</t>
  </si>
  <si>
    <t>-3:0</t>
  </si>
  <si>
    <t xml:space="preserve"> 0:0</t>
  </si>
  <si>
    <t xml:space="preserve"> 0:1</t>
  </si>
  <si>
    <t xml:space="preserve"> 0:2</t>
  </si>
  <si>
    <t xml:space="preserve"> 0:3</t>
  </si>
  <si>
    <t>ADVANTAGE GOLF - 2025</t>
  </si>
  <si>
    <t>Note that scores shaded grey may involve either excessively long or very short games</t>
  </si>
  <si>
    <t>Automated Match Scoresheet 2025 v4.2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</si>
</sst>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Times New Roman"/>
      <family val="1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 Unicode MS"/>
    </font>
    <font>
      <b/>
      <u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C8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32" xfId="0" applyFill="1" applyBorder="1" applyAlignment="1">
      <alignment horizontal="center"/>
    </xf>
    <xf numFmtId="0" fontId="0" fillId="3" borderId="32" xfId="0" quotePrefix="1" applyFill="1" applyBorder="1" applyAlignment="1">
      <alignment horizontal="center"/>
    </xf>
    <xf numFmtId="0" fontId="0" fillId="4" borderId="32" xfId="0" quotePrefix="1" applyFill="1" applyBorder="1" applyAlignment="1">
      <alignment horizontal="center"/>
    </xf>
    <xf numFmtId="0" fontId="0" fillId="2" borderId="32" xfId="0" applyFill="1" applyBorder="1"/>
    <xf numFmtId="0" fontId="0" fillId="4" borderId="33" xfId="0" quotePrefix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 textRotation="90"/>
    </xf>
    <xf numFmtId="0" fontId="1" fillId="0" borderId="2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32" xfId="0" quotePrefix="1" applyBorder="1" applyAlignment="1">
      <alignment horizontal="center"/>
    </xf>
    <xf numFmtId="1" fontId="0" fillId="0" borderId="0" xfId="0" applyNumberFormat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49" fontId="9" fillId="3" borderId="15" xfId="0" applyNumberFormat="1" applyFont="1" applyFill="1" applyBorder="1" applyAlignment="1" applyProtection="1">
      <alignment horizontal="center" vertical="center"/>
      <protection locked="0"/>
    </xf>
    <xf numFmtId="49" fontId="9" fillId="3" borderId="14" xfId="0" applyNumberFormat="1" applyFont="1" applyFill="1" applyBorder="1" applyAlignment="1" applyProtection="1">
      <alignment horizontal="center" vertical="center"/>
      <protection locked="0"/>
    </xf>
    <xf numFmtId="49" fontId="9" fillId="3" borderId="8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2" xfId="0" applyNumberFormat="1" applyFont="1" applyFill="1" applyBorder="1" applyAlignment="1" applyProtection="1">
      <alignment horizontal="center" vertical="center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3" borderId="18" xfId="0" applyNumberFormat="1" applyFont="1" applyFill="1" applyBorder="1" applyAlignment="1" applyProtection="1">
      <alignment horizontal="center" vertical="center"/>
      <protection locked="0"/>
    </xf>
    <xf numFmtId="49" fontId="9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47" xfId="0" quotePrefix="1" applyBorder="1" applyAlignment="1">
      <alignment horizontal="center"/>
    </xf>
    <xf numFmtId="0" fontId="0" fillId="0" borderId="50" xfId="0" quotePrefix="1" applyBorder="1" applyAlignment="1">
      <alignment horizontal="center"/>
    </xf>
    <xf numFmtId="0" fontId="0" fillId="4" borderId="52" xfId="0" quotePrefix="1" applyFill="1" applyBorder="1" applyAlignment="1">
      <alignment horizontal="center"/>
    </xf>
    <xf numFmtId="0" fontId="0" fillId="6" borderId="51" xfId="0" quotePrefix="1" applyFill="1" applyBorder="1" applyAlignment="1">
      <alignment horizontal="center"/>
    </xf>
    <xf numFmtId="0" fontId="0" fillId="6" borderId="32" xfId="0" quotePrefix="1" applyFill="1" applyBorder="1" applyAlignment="1">
      <alignment horizontal="center"/>
    </xf>
    <xf numFmtId="0" fontId="0" fillId="6" borderId="53" xfId="0" quotePrefix="1" applyFill="1" applyBorder="1" applyAlignment="1">
      <alignment horizontal="center"/>
    </xf>
    <xf numFmtId="0" fontId="0" fillId="6" borderId="54" xfId="0" quotePrefix="1" applyFill="1" applyBorder="1" applyAlignment="1">
      <alignment horizontal="center"/>
    </xf>
    <xf numFmtId="0" fontId="0" fillId="3" borderId="52" xfId="0" quotePrefix="1" applyFill="1" applyBorder="1" applyAlignment="1">
      <alignment horizontal="center"/>
    </xf>
    <xf numFmtId="0" fontId="0" fillId="4" borderId="47" xfId="0" quotePrefix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7" fillId="0" borderId="0" xfId="0" quotePrefix="1" applyFont="1" applyProtection="1">
      <protection locked="0"/>
    </xf>
    <xf numFmtId="0" fontId="0" fillId="0" borderId="0" xfId="0" quotePrefix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8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quotePrefix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quotePrefix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13" fillId="0" borderId="35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" fillId="0" borderId="35" xfId="0" applyFont="1" applyBorder="1" applyAlignment="1">
      <alignment horizontal="center" wrapText="1"/>
    </xf>
    <xf numFmtId="17" fontId="9" fillId="0" borderId="0" xfId="0" quotePrefix="1" applyNumberFormat="1" applyFont="1"/>
    <xf numFmtId="0" fontId="8" fillId="3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9" fillId="3" borderId="2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22" xfId="0" applyFont="1" applyFill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3" borderId="8" xfId="0" applyFont="1" applyFill="1" applyBorder="1" applyAlignment="1" applyProtection="1">
      <alignment horizontal="center"/>
      <protection locked="0"/>
    </xf>
    <xf numFmtId="0" fontId="9" fillId="3" borderId="24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 applyProtection="1">
      <alignment horizontal="center"/>
      <protection locked="0"/>
    </xf>
    <xf numFmtId="0" fontId="1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1" xfId="0" applyFont="1" applyBorder="1" applyAlignment="1">
      <alignment horizontal="left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49" fontId="9" fillId="3" borderId="19" xfId="0" applyNumberFormat="1" applyFont="1" applyFill="1" applyBorder="1" applyAlignment="1" applyProtection="1">
      <alignment horizontal="center" vertical="center"/>
      <protection locked="0"/>
    </xf>
    <xf numFmtId="49" fontId="9" fillId="3" borderId="20" xfId="0" applyNumberFormat="1" applyFont="1" applyFill="1" applyBorder="1" applyAlignment="1" applyProtection="1">
      <alignment horizontal="center" vertical="center"/>
      <protection locked="0"/>
    </xf>
    <xf numFmtId="0" fontId="9" fillId="0" borderId="19" xfId="0" quotePrefix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4" fontId="9" fillId="3" borderId="2" xfId="0" applyNumberFormat="1" applyFont="1" applyFill="1" applyBorder="1" applyAlignment="1" applyProtection="1">
      <alignment horizontal="center"/>
      <protection locked="0"/>
    </xf>
    <xf numFmtId="0" fontId="8" fillId="0" borderId="2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164" fontId="0" fillId="5" borderId="19" xfId="0" applyNumberFormat="1" applyFill="1" applyBorder="1" applyAlignment="1">
      <alignment horizontal="center" vertical="center"/>
    </xf>
    <xf numFmtId="164" fontId="0" fillId="5" borderId="20" xfId="0" applyNumberForma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1" fontId="0" fillId="5" borderId="27" xfId="0" applyNumberFormat="1" applyFill="1" applyBorder="1" applyAlignment="1">
      <alignment horizontal="center" vertical="center"/>
    </xf>
    <xf numFmtId="1" fontId="0" fillId="5" borderId="30" xfId="0" applyNumberForma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5" borderId="19" xfId="0" applyNumberFormat="1" applyFill="1" applyBorder="1" applyAlignment="1">
      <alignment horizontal="center" vertical="center"/>
    </xf>
    <xf numFmtId="1" fontId="0" fillId="5" borderId="20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83820</xdr:rowOff>
    </xdr:from>
    <xdr:to>
      <xdr:col>2</xdr:col>
      <xdr:colOff>970788</xdr:colOff>
      <xdr:row>1</xdr:row>
      <xdr:rowOff>190500</xdr:rowOff>
    </xdr:to>
    <xdr:pic>
      <xdr:nvPicPr>
        <xdr:cNvPr id="3" name="Picture 1" descr="Description: CA Logo">
          <a:extLst>
            <a:ext uri="{FF2B5EF4-FFF2-40B4-BE49-F238E27FC236}">
              <a16:creationId xmlns:a16="http://schemas.microsoft.com/office/drawing/2014/main" id="{C8862913-3794-0CA2-39DD-748419677E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957" y="83820"/>
          <a:ext cx="475488" cy="476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6DF4-5580-4556-8B17-59EA3DC16EB4}">
  <sheetPr codeName="Sheet1">
    <pageSetUpPr fitToPage="1"/>
  </sheetPr>
  <dimension ref="A1:Y43"/>
  <sheetViews>
    <sheetView tabSelected="1" zoomScale="40" zoomScaleNormal="40" workbookViewId="0">
      <selection activeCell="U21" sqref="U21"/>
    </sheetView>
  </sheetViews>
  <sheetFormatPr defaultRowHeight="14.4"/>
  <cols>
    <col min="1" max="1" width="5.88671875" style="90" customWidth="1"/>
    <col min="2" max="2" width="5.6640625" style="90" customWidth="1"/>
    <col min="3" max="3" width="20.6640625" style="90" customWidth="1"/>
    <col min="4" max="4" width="7" style="90" customWidth="1"/>
    <col min="5" max="5" width="10" style="90" customWidth="1"/>
    <col min="6" max="6" width="8.6640625" style="90" customWidth="1"/>
    <col min="7" max="7" width="2.44140625" style="91" bestFit="1" customWidth="1"/>
    <col min="8" max="8" width="11.6640625" style="90" bestFit="1" customWidth="1"/>
    <col min="9" max="9" width="5.88671875" style="90" customWidth="1"/>
    <col min="10" max="10" width="5.6640625" style="90" customWidth="1"/>
    <col min="11" max="11" width="21.88671875" style="90" bestFit="1" customWidth="1"/>
    <col min="12" max="12" width="9.33203125" style="90" bestFit="1" customWidth="1"/>
    <col min="13" max="13" width="9.33203125" style="90" customWidth="1"/>
    <col min="14" max="14" width="8.6640625" style="90" customWidth="1"/>
    <col min="15" max="15" width="2.44140625" style="90" bestFit="1" customWidth="1"/>
    <col min="16" max="16" width="11.6640625" style="90" bestFit="1" customWidth="1"/>
    <col min="17" max="17" width="12.6640625" style="90" customWidth="1"/>
    <col min="18" max="18" width="10.6640625" style="90" customWidth="1"/>
    <col min="19" max="16384" width="8.88671875" style="91"/>
  </cols>
  <sheetData>
    <row r="1" spans="1:25" ht="28.8">
      <c r="A1" s="1"/>
      <c r="B1" s="1"/>
      <c r="C1" s="211" t="s">
        <v>11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</row>
    <row r="2" spans="1:25" ht="28.2" thickBot="1">
      <c r="A2" s="1"/>
      <c r="B2" s="1"/>
      <c r="C2" s="218" t="s">
        <v>106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</row>
    <row r="3" spans="1:25" s="92" customFormat="1" ht="45" customHeight="1" thickBot="1">
      <c r="A3" s="2"/>
      <c r="B3" s="219" t="s">
        <v>67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/>
    </row>
    <row r="4" spans="1:25" ht="15" customHeight="1" thickBot="1">
      <c r="A4" s="1"/>
      <c r="B4" s="1"/>
      <c r="C4" s="1"/>
      <c r="D4" s="1"/>
      <c r="E4" s="1"/>
      <c r="F4" s="1"/>
      <c r="G4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5" s="94" customFormat="1" ht="21.6" thickBot="1">
      <c r="A5" s="154"/>
      <c r="B5" s="177" t="s">
        <v>46</v>
      </c>
      <c r="C5" s="229"/>
      <c r="D5" s="228"/>
      <c r="E5" s="180"/>
      <c r="F5" s="180"/>
      <c r="G5" s="180"/>
      <c r="H5" s="181"/>
      <c r="I5" s="154"/>
      <c r="J5" s="163" t="s">
        <v>76</v>
      </c>
      <c r="K5" s="164"/>
      <c r="L5" s="164"/>
      <c r="M5" s="164"/>
      <c r="N5" s="164"/>
      <c r="O5" s="164"/>
      <c r="P5" s="165"/>
      <c r="Q5" s="37"/>
      <c r="R5" s="154"/>
    </row>
    <row r="6" spans="1:25" s="94" customFormat="1" ht="21.6" customHeight="1" thickBot="1">
      <c r="A6" s="154"/>
      <c r="B6" s="230" t="s">
        <v>47</v>
      </c>
      <c r="C6" s="231"/>
      <c r="D6" s="179"/>
      <c r="E6" s="180"/>
      <c r="F6" s="180"/>
      <c r="G6" s="180"/>
      <c r="H6" s="181"/>
      <c r="I6" s="154"/>
      <c r="J6" s="177" t="s">
        <v>48</v>
      </c>
      <c r="K6" s="178"/>
      <c r="L6" s="179"/>
      <c r="M6" s="180"/>
      <c r="N6" s="180"/>
      <c r="O6" s="180"/>
      <c r="P6" s="181"/>
      <c r="Q6" s="154"/>
      <c r="R6" s="154"/>
    </row>
    <row r="7" spans="1:25" s="94" customFormat="1" ht="21.6" customHeight="1" thickBot="1">
      <c r="A7" s="154"/>
      <c r="B7" s="230" t="s">
        <v>13</v>
      </c>
      <c r="C7" s="231"/>
      <c r="D7" s="179"/>
      <c r="E7" s="180"/>
      <c r="F7" s="180"/>
      <c r="G7" s="180"/>
      <c r="H7" s="181"/>
      <c r="I7" s="154"/>
      <c r="J7" s="177" t="s">
        <v>14</v>
      </c>
      <c r="K7" s="178"/>
      <c r="L7" s="179"/>
      <c r="M7" s="180"/>
      <c r="N7" s="180"/>
      <c r="O7" s="180"/>
      <c r="P7" s="181"/>
      <c r="Q7" s="154"/>
      <c r="R7" s="154"/>
    </row>
    <row r="8" spans="1:25" s="95" customFormat="1" ht="16.2" thickBot="1">
      <c r="A8" s="140"/>
      <c r="B8" s="140"/>
      <c r="C8" s="158"/>
      <c r="D8" s="140"/>
      <c r="E8" s="140"/>
      <c r="F8" s="140"/>
      <c r="G8" s="141"/>
      <c r="H8" s="140"/>
      <c r="I8" s="140"/>
      <c r="J8" s="140"/>
      <c r="K8" s="158"/>
      <c r="L8" s="140"/>
      <c r="M8" s="140"/>
      <c r="N8" s="140"/>
      <c r="O8" s="140"/>
      <c r="P8" s="140"/>
      <c r="Q8"/>
      <c r="R8" s="140"/>
    </row>
    <row r="9" spans="1:25" s="94" customFormat="1" ht="21.6" customHeight="1" thickBot="1">
      <c r="A9" s="159"/>
      <c r="B9" s="174" t="s">
        <v>69</v>
      </c>
      <c r="C9" s="175"/>
      <c r="D9" s="175"/>
      <c r="E9" s="175"/>
      <c r="F9" s="175"/>
      <c r="G9" s="176"/>
      <c r="H9" s="160" t="s">
        <v>12</v>
      </c>
      <c r="I9" s="154"/>
      <c r="J9" s="174" t="s">
        <v>70</v>
      </c>
      <c r="K9" s="175"/>
      <c r="L9" s="175"/>
      <c r="M9" s="175"/>
      <c r="N9" s="175"/>
      <c r="O9" s="176"/>
      <c r="P9" s="160" t="s">
        <v>12</v>
      </c>
      <c r="Q9" s="161"/>
      <c r="R9" s="162"/>
    </row>
    <row r="10" spans="1:25" s="94" customFormat="1" ht="21" customHeight="1">
      <c r="A10" s="25"/>
      <c r="B10" s="157" t="s">
        <v>19</v>
      </c>
      <c r="C10" s="236"/>
      <c r="D10" s="237"/>
      <c r="E10" s="237"/>
      <c r="F10" s="237"/>
      <c r="G10" s="238"/>
      <c r="H10" s="60"/>
      <c r="I10" s="152"/>
      <c r="J10" s="157" t="s">
        <v>17</v>
      </c>
      <c r="K10" s="236"/>
      <c r="L10" s="237"/>
      <c r="M10" s="237"/>
      <c r="N10" s="237"/>
      <c r="O10" s="238"/>
      <c r="P10" s="60"/>
      <c r="Q10" s="156"/>
      <c r="R10" s="154"/>
      <c r="S10" s="96"/>
      <c r="T10" s="93"/>
      <c r="U10" s="96"/>
      <c r="V10" s="96"/>
      <c r="W10" s="96"/>
      <c r="X10" s="96"/>
      <c r="Y10" s="97"/>
    </row>
    <row r="11" spans="1:25" s="94" customFormat="1" ht="21">
      <c r="A11" s="25"/>
      <c r="B11" s="155" t="s">
        <v>20</v>
      </c>
      <c r="C11" s="186"/>
      <c r="D11" s="187"/>
      <c r="E11" s="187"/>
      <c r="F11" s="187"/>
      <c r="G11" s="188"/>
      <c r="H11" s="61"/>
      <c r="I11" s="152" t="str">
        <f>IF(H11&lt;&gt;"",IF(H11&lt;H10,"?",""),"")</f>
        <v/>
      </c>
      <c r="J11" s="155" t="s">
        <v>18</v>
      </c>
      <c r="K11" s="186"/>
      <c r="L11" s="187"/>
      <c r="M11" s="187"/>
      <c r="N11" s="187"/>
      <c r="O11" s="188"/>
      <c r="P11" s="61"/>
      <c r="Q11" s="150"/>
      <c r="R11" s="154"/>
      <c r="S11" s="98"/>
      <c r="T11" s="93"/>
      <c r="Y11" s="97"/>
    </row>
    <row r="12" spans="1:25" s="94" customFormat="1" ht="21" customHeight="1">
      <c r="A12" s="25"/>
      <c r="B12" s="155" t="s">
        <v>21</v>
      </c>
      <c r="C12" s="186"/>
      <c r="D12" s="187"/>
      <c r="E12" s="187"/>
      <c r="F12" s="187"/>
      <c r="G12" s="188"/>
      <c r="H12" s="61"/>
      <c r="I12" s="152" t="str">
        <f t="shared" ref="I12:I13" si="0">IF(H12&lt;&gt;"",IF(H12&lt;H11,"?",""),"")</f>
        <v/>
      </c>
      <c r="J12" s="155" t="s">
        <v>15</v>
      </c>
      <c r="K12" s="186"/>
      <c r="L12" s="187"/>
      <c r="M12" s="187"/>
      <c r="N12" s="187"/>
      <c r="O12" s="188"/>
      <c r="P12" s="61"/>
      <c r="Q12" s="150"/>
      <c r="R12" s="154"/>
      <c r="S12" s="97"/>
      <c r="T12" s="93"/>
      <c r="Y12" s="97"/>
    </row>
    <row r="13" spans="1:25" s="94" customFormat="1" ht="21.6" thickBot="1">
      <c r="A13" s="25"/>
      <c r="B13" s="153" t="s">
        <v>22</v>
      </c>
      <c r="C13" s="189"/>
      <c r="D13" s="190"/>
      <c r="E13" s="190"/>
      <c r="F13" s="190"/>
      <c r="G13" s="191"/>
      <c r="H13" s="62"/>
      <c r="I13" s="152" t="str">
        <f t="shared" si="0"/>
        <v/>
      </c>
      <c r="J13" s="153" t="s">
        <v>16</v>
      </c>
      <c r="K13" s="189"/>
      <c r="L13" s="190"/>
      <c r="M13" s="190"/>
      <c r="N13" s="190"/>
      <c r="O13" s="191"/>
      <c r="P13" s="62"/>
      <c r="Q13" s="150"/>
      <c r="R13" s="151"/>
      <c r="S13" s="97"/>
      <c r="T13" s="99"/>
      <c r="Y13" s="97"/>
    </row>
    <row r="14" spans="1:25" s="100" customFormat="1" ht="21" customHeight="1" thickBot="1">
      <c r="A14" s="26"/>
      <c r="B14" s="225" t="s">
        <v>49</v>
      </c>
      <c r="C14" s="226"/>
      <c r="D14" s="226"/>
      <c r="E14" s="226"/>
      <c r="F14" s="63" t="s">
        <v>19</v>
      </c>
      <c r="G14" s="11" t="s">
        <v>50</v>
      </c>
      <c r="H14" s="64" t="s">
        <v>20</v>
      </c>
      <c r="I14" s="26"/>
      <c r="J14" s="225" t="s">
        <v>49</v>
      </c>
      <c r="K14" s="226"/>
      <c r="L14" s="226"/>
      <c r="M14" s="226"/>
      <c r="N14" s="63" t="s">
        <v>17</v>
      </c>
      <c r="O14" s="11" t="s">
        <v>50</v>
      </c>
      <c r="P14" s="64" t="s">
        <v>18</v>
      </c>
      <c r="Q14" s="26"/>
      <c r="R14" s="26"/>
    </row>
    <row r="15" spans="1:25" s="100" customFormat="1" ht="21" customHeight="1" thickBot="1">
      <c r="A15" s="26"/>
      <c r="B15" s="227" t="s">
        <v>54</v>
      </c>
      <c r="C15" s="207"/>
      <c r="D15" s="207"/>
      <c r="E15" s="207"/>
      <c r="F15" s="63" t="s">
        <v>21</v>
      </c>
      <c r="G15" s="11" t="s">
        <v>50</v>
      </c>
      <c r="H15" s="64" t="s">
        <v>22</v>
      </c>
      <c r="I15" s="26"/>
      <c r="J15" s="227" t="s">
        <v>54</v>
      </c>
      <c r="K15" s="207"/>
      <c r="L15" s="207"/>
      <c r="M15" s="207"/>
      <c r="N15" s="63" t="s">
        <v>15</v>
      </c>
      <c r="O15" s="11" t="s">
        <v>50</v>
      </c>
      <c r="P15" s="64" t="s">
        <v>16</v>
      </c>
      <c r="Q15" s="26"/>
      <c r="R15" s="149"/>
      <c r="S15" s="100" t="s">
        <v>55</v>
      </c>
    </row>
    <row r="16" spans="1:25" s="95" customFormat="1" ht="15.6">
      <c r="A16" s="140"/>
      <c r="B16" s="140"/>
      <c r="C16" s="140"/>
      <c r="D16" s="140"/>
      <c r="E16" s="140"/>
      <c r="F16" s="140"/>
      <c r="G16" s="141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</row>
    <row r="17" spans="1:21" s="95" customFormat="1" ht="21.6" thickBot="1">
      <c r="A17" s="213" t="s">
        <v>8</v>
      </c>
      <c r="B17" s="213"/>
      <c r="C17" s="213"/>
      <c r="D17" s="140"/>
      <c r="E17" s="140"/>
      <c r="F17" s="140"/>
      <c r="G17" s="141"/>
      <c r="H17" s="140"/>
      <c r="I17" s="140"/>
      <c r="J17" s="140"/>
      <c r="K17" s="142"/>
      <c r="L17" s="140"/>
      <c r="M17" s="140"/>
      <c r="N17" s="140"/>
      <c r="O17" s="140"/>
      <c r="P17" s="140"/>
      <c r="Q17" s="140"/>
      <c r="R17" s="140"/>
    </row>
    <row r="18" spans="1:21" s="101" customFormat="1" ht="45" customHeight="1" thickBot="1">
      <c r="A18" s="144" t="s">
        <v>0</v>
      </c>
      <c r="B18" s="172" t="s">
        <v>1</v>
      </c>
      <c r="C18" s="232"/>
      <c r="D18" s="173"/>
      <c r="E18" s="145" t="s">
        <v>23</v>
      </c>
      <c r="F18" s="172" t="s">
        <v>5</v>
      </c>
      <c r="G18" s="173"/>
      <c r="H18" s="145" t="s">
        <v>68</v>
      </c>
      <c r="I18" s="145" t="s">
        <v>3</v>
      </c>
      <c r="J18" s="172" t="s">
        <v>1</v>
      </c>
      <c r="K18" s="232"/>
      <c r="L18" s="173"/>
      <c r="M18" s="145" t="s">
        <v>23</v>
      </c>
      <c r="N18" s="172" t="s">
        <v>5</v>
      </c>
      <c r="O18" s="173"/>
      <c r="P18" s="145" t="s">
        <v>68</v>
      </c>
      <c r="Q18" s="146" t="s">
        <v>6</v>
      </c>
      <c r="R18" s="145" t="s">
        <v>7</v>
      </c>
      <c r="T18" s="102"/>
      <c r="U18" s="103"/>
    </row>
    <row r="19" spans="1:21" s="101" customFormat="1" ht="34.950000000000003" customHeight="1">
      <c r="A19" s="214">
        <v>1</v>
      </c>
      <c r="B19" s="170" t="str">
        <f>IF(C10="","",'Calculation Sheet'!C16)</f>
        <v/>
      </c>
      <c r="C19" s="233"/>
      <c r="D19" s="171"/>
      <c r="E19" s="202" t="str">
        <f>IF(H10="","",'Calculation Sheet'!D16)</f>
        <v/>
      </c>
      <c r="F19" s="196" t="str">
        <f>IF(ISNUMBER(H10),'Calculation Sheet'!L16,"")</f>
        <v/>
      </c>
      <c r="G19" s="197"/>
      <c r="H19" s="202" t="str">
        <f>IF(E19="","",(7-F19))</f>
        <v/>
      </c>
      <c r="I19" s="192" t="s">
        <v>3</v>
      </c>
      <c r="J19" s="170" t="str">
        <f>IF(K10="","",'Calculation Sheet'!C18)</f>
        <v/>
      </c>
      <c r="K19" s="233"/>
      <c r="L19" s="171"/>
      <c r="M19" s="202" t="str">
        <f>IF(P10="","",'Calculation Sheet'!D18)</f>
        <v/>
      </c>
      <c r="N19" s="196" t="str">
        <f>IF(ISNUMBER(P10),'Calculation Sheet'!M16,"")</f>
        <v/>
      </c>
      <c r="O19" s="197"/>
      <c r="P19" s="224" t="str">
        <f>IF(M19="","",(7-N19))</f>
        <v/>
      </c>
      <c r="Q19" s="222"/>
      <c r="R19" s="222"/>
      <c r="T19" s="102"/>
    </row>
    <row r="20" spans="1:21" s="101" customFormat="1" ht="34.950000000000003" customHeight="1" thickBot="1">
      <c r="A20" s="215"/>
      <c r="B20" s="198" t="str">
        <f>IF(C10="","",'Calculation Sheet'!C17)</f>
        <v/>
      </c>
      <c r="C20" s="234"/>
      <c r="D20" s="199"/>
      <c r="E20" s="203"/>
      <c r="F20" s="198"/>
      <c r="G20" s="199"/>
      <c r="H20" s="203"/>
      <c r="I20" s="193"/>
      <c r="J20" s="168" t="str">
        <f>IF(K10="","",'Calculation Sheet'!C19)</f>
        <v/>
      </c>
      <c r="K20" s="235"/>
      <c r="L20" s="169"/>
      <c r="M20" s="203"/>
      <c r="N20" s="198"/>
      <c r="O20" s="199"/>
      <c r="P20" s="203"/>
      <c r="Q20" s="223"/>
      <c r="R20" s="223"/>
    </row>
    <row r="21" spans="1:21" s="101" customFormat="1" ht="34.950000000000003" customHeight="1" thickBot="1">
      <c r="A21" s="216">
        <v>2</v>
      </c>
      <c r="B21" s="170" t="str">
        <f>IF(C10="","",'Calculation Sheet'!C20)</f>
        <v/>
      </c>
      <c r="C21" s="233"/>
      <c r="D21" s="171"/>
      <c r="E21" s="202" t="str">
        <f>IF(H10="","",'Calculation Sheet'!D20)</f>
        <v/>
      </c>
      <c r="F21" s="200" t="str">
        <f>IF(ISNUMBER(H10),'Calculation Sheet'!L20,"")</f>
        <v/>
      </c>
      <c r="G21" s="201"/>
      <c r="H21" s="200" t="str">
        <f>IF(E21="","",(7-F21))</f>
        <v/>
      </c>
      <c r="I21" s="194" t="s">
        <v>3</v>
      </c>
      <c r="J21" s="170" t="str">
        <f>IF(K10="","",'Calculation Sheet'!C22)</f>
        <v/>
      </c>
      <c r="K21" s="233"/>
      <c r="L21" s="171"/>
      <c r="M21" s="202" t="str">
        <f>IF(P10="","",'Calculation Sheet'!D22)</f>
        <v/>
      </c>
      <c r="N21" s="196" t="str">
        <f>IF(ISNUMBER(P10),'Calculation Sheet'!M20,"")</f>
        <v/>
      </c>
      <c r="O21" s="197"/>
      <c r="P21" s="202" t="str">
        <f>IF(M21="","",(7-N21))</f>
        <v/>
      </c>
      <c r="Q21" s="222"/>
      <c r="R21" s="222"/>
    </row>
    <row r="22" spans="1:21" s="101" customFormat="1" ht="34.950000000000003" customHeight="1" thickBot="1">
      <c r="A22" s="217"/>
      <c r="B22" s="198" t="str">
        <f>IF(C10="","",'Calculation Sheet'!C21)</f>
        <v/>
      </c>
      <c r="C22" s="234"/>
      <c r="D22" s="199"/>
      <c r="E22" s="203"/>
      <c r="F22" s="200"/>
      <c r="G22" s="201"/>
      <c r="H22" s="200"/>
      <c r="I22" s="195"/>
      <c r="J22" s="198" t="str">
        <f>IF(K10="","",'Calculation Sheet'!C23)</f>
        <v/>
      </c>
      <c r="K22" s="234"/>
      <c r="L22" s="199"/>
      <c r="M22" s="203"/>
      <c r="N22" s="198"/>
      <c r="O22" s="199"/>
      <c r="P22" s="203"/>
      <c r="Q22" s="223"/>
      <c r="R22" s="223"/>
    </row>
    <row r="23" spans="1:21" s="95" customFormat="1" ht="15.6">
      <c r="A23" s="139"/>
      <c r="B23" s="139"/>
      <c r="C23" s="140"/>
      <c r="D23" s="140"/>
      <c r="E23" s="140"/>
      <c r="F23" s="140"/>
      <c r="G23" s="141"/>
      <c r="H23" s="140"/>
      <c r="I23" s="142"/>
      <c r="J23" s="140"/>
      <c r="K23" s="140"/>
      <c r="L23" s="140"/>
      <c r="M23" s="140"/>
      <c r="N23" s="140"/>
      <c r="O23" s="140"/>
      <c r="P23" s="140"/>
      <c r="Q23" s="143"/>
      <c r="R23" s="143"/>
    </row>
    <row r="24" spans="1:21" s="95" customFormat="1" ht="21.6" thickBot="1">
      <c r="A24" s="213" t="s">
        <v>9</v>
      </c>
      <c r="B24" s="213"/>
      <c r="C24" s="213"/>
      <c r="D24" s="140"/>
      <c r="E24" s="140"/>
      <c r="F24" s="140"/>
      <c r="G24" s="141"/>
      <c r="H24" s="140"/>
      <c r="I24" s="142"/>
      <c r="J24" s="140"/>
      <c r="K24" s="140"/>
      <c r="L24" s="140"/>
      <c r="M24" s="140"/>
      <c r="N24" s="140"/>
      <c r="O24" s="140"/>
      <c r="P24" s="142"/>
      <c r="Q24" s="143"/>
      <c r="R24" s="143"/>
    </row>
    <row r="25" spans="1:21" s="104" customFormat="1" ht="29.4" thickBot="1">
      <c r="A25" s="144" t="s">
        <v>0</v>
      </c>
      <c r="B25" s="145" t="s">
        <v>4</v>
      </c>
      <c r="C25" s="172" t="s">
        <v>1</v>
      </c>
      <c r="D25" s="173"/>
      <c r="E25" s="145" t="s">
        <v>2</v>
      </c>
      <c r="F25" s="172" t="s">
        <v>5</v>
      </c>
      <c r="G25" s="173"/>
      <c r="H25" s="145" t="s">
        <v>68</v>
      </c>
      <c r="I25" s="145" t="s">
        <v>3</v>
      </c>
      <c r="J25" s="146" t="s">
        <v>4</v>
      </c>
      <c r="K25" s="172" t="s">
        <v>1</v>
      </c>
      <c r="L25" s="173"/>
      <c r="M25" s="145" t="s">
        <v>2</v>
      </c>
      <c r="N25" s="172" t="s">
        <v>5</v>
      </c>
      <c r="O25" s="173"/>
      <c r="P25" s="145" t="s">
        <v>68</v>
      </c>
      <c r="Q25" s="147" t="s">
        <v>6</v>
      </c>
      <c r="R25" s="148" t="s">
        <v>7</v>
      </c>
    </row>
    <row r="26" spans="1:21" s="105" customFormat="1" ht="34.950000000000003" customHeight="1">
      <c r="A26" s="133">
        <v>1</v>
      </c>
      <c r="B26" s="125" t="s">
        <v>19</v>
      </c>
      <c r="C26" s="170" t="str">
        <f>IF($C$10="","",$C$10)</f>
        <v/>
      </c>
      <c r="D26" s="171"/>
      <c r="E26" s="126" t="str">
        <f>IF($H$10="","",$H$10)</f>
        <v/>
      </c>
      <c r="F26" s="170" t="str">
        <f>IF(ISNUMBER($H$10),'Calculation Sheet'!L29,"")</f>
        <v/>
      </c>
      <c r="G26" s="171"/>
      <c r="H26" s="127" t="str">
        <f>IF(E26="","",(7-F26))</f>
        <v/>
      </c>
      <c r="I26" s="135" t="s">
        <v>3</v>
      </c>
      <c r="J26" s="138" t="s">
        <v>15</v>
      </c>
      <c r="K26" s="170" t="str">
        <f>IF($K$12="","",$K$12)</f>
        <v/>
      </c>
      <c r="L26" s="171"/>
      <c r="M26" s="126" t="str">
        <f>IF($P$12="","",$P$12)</f>
        <v/>
      </c>
      <c r="N26" s="170" t="str">
        <f>IF(ISNUMBER($P$10),'Calculation Sheet'!M29,"")</f>
        <v/>
      </c>
      <c r="O26" s="171"/>
      <c r="P26" s="126" t="str">
        <f>IF(M26="","",(7-N26))</f>
        <v/>
      </c>
      <c r="Q26" s="65"/>
      <c r="R26" s="66"/>
      <c r="T26" s="106"/>
    </row>
    <row r="27" spans="1:21" s="105" customFormat="1" ht="34.950000000000003" customHeight="1">
      <c r="A27" s="114">
        <v>2</v>
      </c>
      <c r="B27" s="120" t="s">
        <v>20</v>
      </c>
      <c r="C27" s="166" t="str">
        <f>IF($C$11="","",$C$11)</f>
        <v/>
      </c>
      <c r="D27" s="167"/>
      <c r="E27" s="116" t="str">
        <f>IF($H$11="","",$H$11)</f>
        <v/>
      </c>
      <c r="F27" s="166" t="str">
        <f>IF(ISNUMBER($H$10),'Calculation Sheet'!L30,"")</f>
        <v/>
      </c>
      <c r="G27" s="167"/>
      <c r="H27" s="117" t="str">
        <f t="shared" ref="H27:H41" si="1">IF(E27="","",(7-F27))</f>
        <v/>
      </c>
      <c r="I27" s="118" t="s">
        <v>3</v>
      </c>
      <c r="J27" s="121" t="s">
        <v>16</v>
      </c>
      <c r="K27" s="166" t="str">
        <f>IF($K$13="","",$K$13)</f>
        <v/>
      </c>
      <c r="L27" s="167"/>
      <c r="M27" s="116" t="str">
        <f>IF($P$13="","",$P$13)</f>
        <v/>
      </c>
      <c r="N27" s="166" t="str">
        <f>IF(ISNUMBER($P$10),'Calculation Sheet'!M30,"")</f>
        <v/>
      </c>
      <c r="O27" s="167"/>
      <c r="P27" s="116" t="str">
        <f t="shared" ref="P27:P41" si="2">IF(M27="","",(7-N27))</f>
        <v/>
      </c>
      <c r="Q27" s="67"/>
      <c r="R27" s="68"/>
    </row>
    <row r="28" spans="1:21" s="105" customFormat="1" ht="34.950000000000003" customHeight="1">
      <c r="A28" s="114">
        <v>3</v>
      </c>
      <c r="B28" s="120" t="s">
        <v>21</v>
      </c>
      <c r="C28" s="166" t="str">
        <f>IF($C$12="","",$C$12)</f>
        <v/>
      </c>
      <c r="D28" s="167"/>
      <c r="E28" s="116" t="str">
        <f>IF($H$12="","",$H$12)</f>
        <v/>
      </c>
      <c r="F28" s="166" t="str">
        <f>IF(ISNUMBER($H$10),'Calculation Sheet'!L31,"")</f>
        <v/>
      </c>
      <c r="G28" s="167"/>
      <c r="H28" s="117" t="str">
        <f t="shared" si="1"/>
        <v/>
      </c>
      <c r="I28" s="118" t="s">
        <v>3</v>
      </c>
      <c r="J28" s="121" t="s">
        <v>17</v>
      </c>
      <c r="K28" s="166" t="str">
        <f>IF($K$10="","",$K$10)</f>
        <v/>
      </c>
      <c r="L28" s="167"/>
      <c r="M28" s="116" t="str">
        <f>IF($P$10="","",$P$10)</f>
        <v/>
      </c>
      <c r="N28" s="166" t="str">
        <f>IF(ISNUMBER($P$10),'Calculation Sheet'!M31,"")</f>
        <v/>
      </c>
      <c r="O28" s="167"/>
      <c r="P28" s="116" t="str">
        <f t="shared" si="2"/>
        <v/>
      </c>
      <c r="Q28" s="67"/>
      <c r="R28" s="68"/>
    </row>
    <row r="29" spans="1:21" s="105" customFormat="1" ht="34.950000000000003" customHeight="1" thickBot="1">
      <c r="A29" s="108">
        <v>4</v>
      </c>
      <c r="B29" s="122" t="s">
        <v>22</v>
      </c>
      <c r="C29" s="168" t="str">
        <f>IF($C$13="","",$C$13)</f>
        <v/>
      </c>
      <c r="D29" s="169"/>
      <c r="E29" s="110" t="str">
        <f>IF($H$13="","",$H$13)</f>
        <v/>
      </c>
      <c r="F29" s="168" t="str">
        <f>IF(ISNUMBER($H$10),'Calculation Sheet'!L32,"")</f>
        <v/>
      </c>
      <c r="G29" s="169"/>
      <c r="H29" s="111" t="str">
        <f t="shared" si="1"/>
        <v/>
      </c>
      <c r="I29" s="112" t="s">
        <v>3</v>
      </c>
      <c r="J29" s="123" t="s">
        <v>18</v>
      </c>
      <c r="K29" s="168" t="str">
        <f>IF($K$11="","",$K$11)</f>
        <v/>
      </c>
      <c r="L29" s="169"/>
      <c r="M29" s="110" t="str">
        <f>IF($P$11="","",$P$11)</f>
        <v/>
      </c>
      <c r="N29" s="168" t="str">
        <f>IF(ISNUMBER($P$10),'Calculation Sheet'!M32,"")</f>
        <v/>
      </c>
      <c r="O29" s="169"/>
      <c r="P29" s="110" t="str">
        <f t="shared" si="2"/>
        <v/>
      </c>
      <c r="Q29" s="69"/>
      <c r="R29" s="70"/>
    </row>
    <row r="30" spans="1:21" s="105" customFormat="1" ht="34.950000000000003" customHeight="1">
      <c r="A30" s="124">
        <v>5</v>
      </c>
      <c r="B30" s="125" t="s">
        <v>19</v>
      </c>
      <c r="C30" s="170" t="str">
        <f>IF($C$10="","",$C$10)</f>
        <v/>
      </c>
      <c r="D30" s="171"/>
      <c r="E30" s="126" t="str">
        <f>IF($H$10="","",$H$10)</f>
        <v/>
      </c>
      <c r="F30" s="170" t="str">
        <f>IF(ISNUMBER($H$10),'Calculation Sheet'!L33,"")</f>
        <v/>
      </c>
      <c r="G30" s="171"/>
      <c r="H30" s="127" t="str">
        <f>IF(E30="","",(7-F30))</f>
        <v/>
      </c>
      <c r="I30" s="128" t="s">
        <v>3</v>
      </c>
      <c r="J30" s="129" t="s">
        <v>16</v>
      </c>
      <c r="K30" s="170" t="str">
        <f>IF($K$13="","",$K$13)</f>
        <v/>
      </c>
      <c r="L30" s="171"/>
      <c r="M30" s="126" t="str">
        <f>IF($P$13="","",$P$13)</f>
        <v/>
      </c>
      <c r="N30" s="182" t="str">
        <f>IF(ISNUMBER($P$10),'Calculation Sheet'!M33,"")</f>
        <v/>
      </c>
      <c r="O30" s="183"/>
      <c r="P30" s="126" t="str">
        <f>IF(M30="","",(7-N30))</f>
        <v/>
      </c>
      <c r="Q30" s="71"/>
      <c r="R30" s="72"/>
    </row>
    <row r="31" spans="1:21" s="105" customFormat="1" ht="34.950000000000003" customHeight="1">
      <c r="A31" s="114">
        <v>6</v>
      </c>
      <c r="B31" s="120" t="s">
        <v>20</v>
      </c>
      <c r="C31" s="166" t="str">
        <f>IF($C$11="","",$C$11)</f>
        <v/>
      </c>
      <c r="D31" s="167"/>
      <c r="E31" s="116" t="str">
        <f>IF($H$11="","",$H$11)</f>
        <v/>
      </c>
      <c r="F31" s="166" t="str">
        <f>IF(ISNUMBER($H$10),'Calculation Sheet'!L34,"")</f>
        <v/>
      </c>
      <c r="G31" s="167"/>
      <c r="H31" s="117" t="str">
        <f t="shared" si="1"/>
        <v/>
      </c>
      <c r="I31" s="118" t="s">
        <v>3</v>
      </c>
      <c r="J31" s="121" t="s">
        <v>15</v>
      </c>
      <c r="K31" s="166" t="str">
        <f>IF($K$12="","",$K$12)</f>
        <v/>
      </c>
      <c r="L31" s="167"/>
      <c r="M31" s="116" t="str">
        <f>IF($P$12="","",$P$12)</f>
        <v/>
      </c>
      <c r="N31" s="184" t="str">
        <f>IF(ISNUMBER($P$10),'Calculation Sheet'!M34,"")</f>
        <v/>
      </c>
      <c r="O31" s="185"/>
      <c r="P31" s="116" t="str">
        <f t="shared" si="2"/>
        <v/>
      </c>
      <c r="Q31" s="67"/>
      <c r="R31" s="68"/>
    </row>
    <row r="32" spans="1:21" s="105" customFormat="1" ht="34.950000000000003" customHeight="1">
      <c r="A32" s="114">
        <v>7</v>
      </c>
      <c r="B32" s="120" t="s">
        <v>21</v>
      </c>
      <c r="C32" s="166" t="str">
        <f>IF($C$12="","",$C$12)</f>
        <v/>
      </c>
      <c r="D32" s="167"/>
      <c r="E32" s="116" t="str">
        <f>IF($H$12="","",$H$12)</f>
        <v/>
      </c>
      <c r="F32" s="166" t="str">
        <f>IF(ISNUMBER($H$10),'Calculation Sheet'!L35,"")</f>
        <v/>
      </c>
      <c r="G32" s="167"/>
      <c r="H32" s="117" t="str">
        <f t="shared" si="1"/>
        <v/>
      </c>
      <c r="I32" s="118" t="s">
        <v>3</v>
      </c>
      <c r="J32" s="121" t="s">
        <v>18</v>
      </c>
      <c r="K32" s="166" t="str">
        <f t="shared" ref="K32:K39" si="3">IF($K$11="","",$K$11)</f>
        <v/>
      </c>
      <c r="L32" s="167"/>
      <c r="M32" s="116" t="str">
        <f>IF($P$11="","",$P$11)</f>
        <v/>
      </c>
      <c r="N32" s="166" t="str">
        <f>IF(ISNUMBER($P$10),'Calculation Sheet'!M35,"")</f>
        <v/>
      </c>
      <c r="O32" s="167"/>
      <c r="P32" s="116" t="str">
        <f t="shared" si="2"/>
        <v/>
      </c>
      <c r="Q32" s="67"/>
      <c r="R32" s="68"/>
    </row>
    <row r="33" spans="1:18" s="105" customFormat="1" ht="34.950000000000003" customHeight="1" thickBot="1">
      <c r="A33" s="130">
        <v>8</v>
      </c>
      <c r="B33" s="122" t="s">
        <v>22</v>
      </c>
      <c r="C33" s="168" t="str">
        <f>IF($C$13="","",$C$13)</f>
        <v/>
      </c>
      <c r="D33" s="169"/>
      <c r="E33" s="110" t="str">
        <f>IF($H$13="","",$H$13)</f>
        <v/>
      </c>
      <c r="F33" s="168" t="str">
        <f>IF(ISNUMBER($H$10),'Calculation Sheet'!L36,"")</f>
        <v/>
      </c>
      <c r="G33" s="169"/>
      <c r="H33" s="111" t="str">
        <f t="shared" si="1"/>
        <v/>
      </c>
      <c r="I33" s="131" t="s">
        <v>3</v>
      </c>
      <c r="J33" s="132" t="s">
        <v>17</v>
      </c>
      <c r="K33" s="168" t="str">
        <f>IF($K$10="","",$K$10)</f>
        <v/>
      </c>
      <c r="L33" s="169"/>
      <c r="M33" s="110" t="str">
        <f>IF($P$10="","",$P$10)</f>
        <v/>
      </c>
      <c r="N33" s="168" t="str">
        <f>IF(ISNUMBER($P$10),'Calculation Sheet'!M36,"")</f>
        <v/>
      </c>
      <c r="O33" s="169"/>
      <c r="P33" s="110" t="str">
        <f t="shared" si="2"/>
        <v/>
      </c>
      <c r="Q33" s="73"/>
      <c r="R33" s="74"/>
    </row>
    <row r="34" spans="1:18" s="105" customFormat="1" ht="34.950000000000003" customHeight="1">
      <c r="A34" s="133">
        <v>9</v>
      </c>
      <c r="B34" s="134" t="s">
        <v>19</v>
      </c>
      <c r="C34" s="170" t="str">
        <f>IF($C$10="","",$C$10)</f>
        <v/>
      </c>
      <c r="D34" s="171"/>
      <c r="E34" s="126" t="str">
        <f>IF($H$10="","",$H$10)</f>
        <v/>
      </c>
      <c r="F34" s="170" t="str">
        <f>IF(ISNUMBER($H$10),'Calculation Sheet'!L37,"")</f>
        <v/>
      </c>
      <c r="G34" s="171"/>
      <c r="H34" s="127" t="str">
        <f>IF(E34="","",(7-F34))</f>
        <v/>
      </c>
      <c r="I34" s="135" t="s">
        <v>3</v>
      </c>
      <c r="J34" s="136" t="s">
        <v>18</v>
      </c>
      <c r="K34" s="170" t="str">
        <f t="shared" si="3"/>
        <v/>
      </c>
      <c r="L34" s="171"/>
      <c r="M34" s="126" t="str">
        <f>IF($P$11="","",$P$11)</f>
        <v/>
      </c>
      <c r="N34" s="182" t="str">
        <f>IF(ISNUMBER($P$10),'Calculation Sheet'!M37,"")</f>
        <v/>
      </c>
      <c r="O34" s="183"/>
      <c r="P34" s="126" t="str">
        <f>IF(M34="","",(7-N34))</f>
        <v/>
      </c>
      <c r="Q34" s="65"/>
      <c r="R34" s="66"/>
    </row>
    <row r="35" spans="1:18" s="105" customFormat="1" ht="34.950000000000003" customHeight="1">
      <c r="A35" s="114">
        <v>10</v>
      </c>
      <c r="B35" s="115" t="s">
        <v>20</v>
      </c>
      <c r="C35" s="166" t="str">
        <f>IF($C$11="","",$C$11)</f>
        <v/>
      </c>
      <c r="D35" s="167"/>
      <c r="E35" s="116" t="str">
        <f>IF($H$11="","",$H$11)</f>
        <v/>
      </c>
      <c r="F35" s="166" t="str">
        <f>IF(ISNUMBER($H$10),'Calculation Sheet'!L38,"")</f>
        <v/>
      </c>
      <c r="G35" s="167"/>
      <c r="H35" s="117" t="str">
        <f t="shared" si="1"/>
        <v/>
      </c>
      <c r="I35" s="118" t="s">
        <v>3</v>
      </c>
      <c r="J35" s="119" t="s">
        <v>17</v>
      </c>
      <c r="K35" s="166" t="str">
        <f>IF($K$10="","",$K$10)</f>
        <v/>
      </c>
      <c r="L35" s="167"/>
      <c r="M35" s="116" t="str">
        <f>IF($P$10="","",$P$10)</f>
        <v/>
      </c>
      <c r="N35" s="166" t="str">
        <f>IF(ISNUMBER($P$10),'Calculation Sheet'!M38,"")</f>
        <v/>
      </c>
      <c r="O35" s="167"/>
      <c r="P35" s="116" t="str">
        <f t="shared" si="2"/>
        <v/>
      </c>
      <c r="Q35" s="67"/>
      <c r="R35" s="68"/>
    </row>
    <row r="36" spans="1:18" s="105" customFormat="1" ht="34.950000000000003" customHeight="1">
      <c r="A36" s="114">
        <v>11</v>
      </c>
      <c r="B36" s="115" t="s">
        <v>21</v>
      </c>
      <c r="C36" s="166" t="str">
        <f>IF($C$12="","",$C$12)</f>
        <v/>
      </c>
      <c r="D36" s="167"/>
      <c r="E36" s="116" t="str">
        <f>IF($H$12="","",$H$12)</f>
        <v/>
      </c>
      <c r="F36" s="166" t="str">
        <f>IF(ISNUMBER($H$10),'Calculation Sheet'!L39,"")</f>
        <v/>
      </c>
      <c r="G36" s="167"/>
      <c r="H36" s="117" t="str">
        <f t="shared" si="1"/>
        <v/>
      </c>
      <c r="I36" s="118" t="s">
        <v>3</v>
      </c>
      <c r="J36" s="119" t="s">
        <v>16</v>
      </c>
      <c r="K36" s="166" t="str">
        <f>IF($K$13="","",$K$13)</f>
        <v/>
      </c>
      <c r="L36" s="167"/>
      <c r="M36" s="116" t="str">
        <f>IF($P$13="","",$P$13)</f>
        <v/>
      </c>
      <c r="N36" s="166" t="str">
        <f>IF(ISNUMBER($P$10),'Calculation Sheet'!M39,"")</f>
        <v/>
      </c>
      <c r="O36" s="167"/>
      <c r="P36" s="116" t="str">
        <f t="shared" si="2"/>
        <v/>
      </c>
      <c r="Q36" s="67"/>
      <c r="R36" s="68"/>
    </row>
    <row r="37" spans="1:18" s="105" customFormat="1" ht="34.950000000000003" customHeight="1" thickBot="1">
      <c r="A37" s="108">
        <v>12</v>
      </c>
      <c r="B37" s="109" t="s">
        <v>22</v>
      </c>
      <c r="C37" s="168" t="str">
        <f>IF($C$13="","",$C$13)</f>
        <v/>
      </c>
      <c r="D37" s="169"/>
      <c r="E37" s="110" t="str">
        <f>IF($H$13="","",$H$13)</f>
        <v/>
      </c>
      <c r="F37" s="168" t="str">
        <f>IF(ISNUMBER($H$10),'Calculation Sheet'!L40,"")</f>
        <v/>
      </c>
      <c r="G37" s="169"/>
      <c r="H37" s="111" t="str">
        <f t="shared" si="1"/>
        <v/>
      </c>
      <c r="I37" s="112" t="s">
        <v>3</v>
      </c>
      <c r="J37" s="113" t="s">
        <v>15</v>
      </c>
      <c r="K37" s="168" t="str">
        <f>IF($K$12="","",$K$12)</f>
        <v/>
      </c>
      <c r="L37" s="169"/>
      <c r="M37" s="110" t="str">
        <f t="shared" ref="M37" si="4">IF($P$12="","",$P$12)</f>
        <v/>
      </c>
      <c r="N37" s="168" t="str">
        <f>IF(ISNUMBER($P$10),'Calculation Sheet'!M40,"")</f>
        <v/>
      </c>
      <c r="O37" s="169"/>
      <c r="P37" s="110" t="str">
        <f t="shared" si="2"/>
        <v/>
      </c>
      <c r="Q37" s="69"/>
      <c r="R37" s="70"/>
    </row>
    <row r="38" spans="1:18" s="105" customFormat="1" ht="34.950000000000003" customHeight="1">
      <c r="A38" s="124">
        <v>13</v>
      </c>
      <c r="B38" s="134" t="s">
        <v>19</v>
      </c>
      <c r="C38" s="170" t="str">
        <f>IF($C$10="","",$C$10)</f>
        <v/>
      </c>
      <c r="D38" s="171"/>
      <c r="E38" s="126" t="str">
        <f>IF($H$10="","",$H$10)</f>
        <v/>
      </c>
      <c r="F38" s="170" t="str">
        <f>IF(ISNUMBER($H$10),'Calculation Sheet'!L41,"")</f>
        <v/>
      </c>
      <c r="G38" s="171"/>
      <c r="H38" s="127" t="str">
        <f>IF(E38="","",(7-F38))</f>
        <v/>
      </c>
      <c r="I38" s="128" t="s">
        <v>3</v>
      </c>
      <c r="J38" s="137" t="s">
        <v>17</v>
      </c>
      <c r="K38" s="170" t="str">
        <f>IF($K$10="","",$K$10)</f>
        <v/>
      </c>
      <c r="L38" s="171"/>
      <c r="M38" s="126" t="str">
        <f>IF($P$12="","",$P$10)</f>
        <v/>
      </c>
      <c r="N38" s="182" t="str">
        <f>IF(ISNUMBER($P$10),'Calculation Sheet'!M41,"")</f>
        <v/>
      </c>
      <c r="O38" s="183"/>
      <c r="P38" s="126" t="str">
        <f>IF(M38="","",(7-N38))</f>
        <v/>
      </c>
      <c r="Q38" s="71"/>
      <c r="R38" s="72"/>
    </row>
    <row r="39" spans="1:18" s="105" customFormat="1" ht="34.950000000000003" customHeight="1">
      <c r="A39" s="114">
        <v>14</v>
      </c>
      <c r="B39" s="115" t="s">
        <v>20</v>
      </c>
      <c r="C39" s="166" t="str">
        <f>IF($C$11="","",$C$11)</f>
        <v/>
      </c>
      <c r="D39" s="167"/>
      <c r="E39" s="116" t="str">
        <f>IF($H$11="","",$H$11)</f>
        <v/>
      </c>
      <c r="F39" s="166" t="str">
        <f>IF(ISNUMBER($H$10),'Calculation Sheet'!L42,"")</f>
        <v/>
      </c>
      <c r="G39" s="167"/>
      <c r="H39" s="117" t="str">
        <f t="shared" si="1"/>
        <v/>
      </c>
      <c r="I39" s="118" t="s">
        <v>3</v>
      </c>
      <c r="J39" s="119" t="s">
        <v>18</v>
      </c>
      <c r="K39" s="166" t="str">
        <f t="shared" si="3"/>
        <v/>
      </c>
      <c r="L39" s="167"/>
      <c r="M39" s="116" t="str">
        <f>IF($P$11="","",$P$11)</f>
        <v/>
      </c>
      <c r="N39" s="166" t="str">
        <f>IF(ISNUMBER($P$10),'Calculation Sheet'!M42,"")</f>
        <v/>
      </c>
      <c r="O39" s="167"/>
      <c r="P39" s="116" t="str">
        <f t="shared" si="2"/>
        <v/>
      </c>
      <c r="Q39" s="67"/>
      <c r="R39" s="68"/>
    </row>
    <row r="40" spans="1:18" s="105" customFormat="1" ht="34.950000000000003" customHeight="1">
      <c r="A40" s="114">
        <v>15</v>
      </c>
      <c r="B40" s="115" t="s">
        <v>21</v>
      </c>
      <c r="C40" s="166" t="str">
        <f>IF($C$12="","",$C$12)</f>
        <v/>
      </c>
      <c r="D40" s="167"/>
      <c r="E40" s="116" t="str">
        <f>IF($H$12="","",$H$12)</f>
        <v/>
      </c>
      <c r="F40" s="166" t="str">
        <f>IF(ISNUMBER($H$10),'Calculation Sheet'!L43,"")</f>
        <v/>
      </c>
      <c r="G40" s="167"/>
      <c r="H40" s="117" t="str">
        <f t="shared" si="1"/>
        <v/>
      </c>
      <c r="I40" s="118" t="s">
        <v>3</v>
      </c>
      <c r="J40" s="119" t="s">
        <v>15</v>
      </c>
      <c r="K40" s="166" t="str">
        <f>IF($K$12="","",$K$12)</f>
        <v/>
      </c>
      <c r="L40" s="167"/>
      <c r="M40" s="116" t="str">
        <f>IF($P$12="","",$P$12)</f>
        <v/>
      </c>
      <c r="N40" s="166" t="str">
        <f>IF(ISNUMBER($P$10),'Calculation Sheet'!M43,"")</f>
        <v/>
      </c>
      <c r="O40" s="167"/>
      <c r="P40" s="116" t="str">
        <f t="shared" si="2"/>
        <v/>
      </c>
      <c r="Q40" s="67"/>
      <c r="R40" s="68"/>
    </row>
    <row r="41" spans="1:18" s="105" customFormat="1" ht="34.950000000000003" customHeight="1" thickBot="1">
      <c r="A41" s="108">
        <v>16</v>
      </c>
      <c r="B41" s="109" t="s">
        <v>22</v>
      </c>
      <c r="C41" s="168" t="str">
        <f>IF($C$13="","",$C$13)</f>
        <v/>
      </c>
      <c r="D41" s="169"/>
      <c r="E41" s="110" t="str">
        <f>IF($H$13="","",$H$13)</f>
        <v/>
      </c>
      <c r="F41" s="168" t="str">
        <f>IF(ISNUMBER($H$10),'Calculation Sheet'!L44,"")</f>
        <v/>
      </c>
      <c r="G41" s="169"/>
      <c r="H41" s="111" t="str">
        <f t="shared" si="1"/>
        <v/>
      </c>
      <c r="I41" s="112" t="s">
        <v>3</v>
      </c>
      <c r="J41" s="113" t="s">
        <v>16</v>
      </c>
      <c r="K41" s="168" t="str">
        <f>IF($K$13="","",$K$13)</f>
        <v/>
      </c>
      <c r="L41" s="169"/>
      <c r="M41" s="110" t="str">
        <f>IF($P$12="","",$P$13)</f>
        <v/>
      </c>
      <c r="N41" s="168" t="str">
        <f>IF(ISNUMBER($P$10),'Calculation Sheet'!M44,"")</f>
        <v/>
      </c>
      <c r="O41" s="169"/>
      <c r="P41" s="110" t="str">
        <f t="shared" si="2"/>
        <v/>
      </c>
      <c r="Q41" s="69"/>
      <c r="R41" s="70"/>
    </row>
    <row r="42" spans="1:18" s="107" customFormat="1" ht="40.200000000000003" customHeight="1" thickBot="1">
      <c r="A42" s="206" t="s">
        <v>10</v>
      </c>
      <c r="B42" s="207"/>
      <c r="C42" s="208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5"/>
    </row>
    <row r="43" spans="1:18" s="95" customFormat="1" ht="21">
      <c r="A43" s="209" t="s">
        <v>66</v>
      </c>
      <c r="B43" s="209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</row>
  </sheetData>
  <sheetProtection algorithmName="SHA-512" hashValue="J8jROc45u3bd9Jed216sCkcfXr+dPqGGnJ2FaFaLUi4YLNiDVwljM24wfG78/JhtaQdOd7o0MhS6nE9iKBkbhQ==" saltValue="U6fLSU4u7nKD2QSePx01iA==" spinCount="100000" sheet="1" selectLockedCells="1"/>
  <mergeCells count="133">
    <mergeCell ref="B7:C7"/>
    <mergeCell ref="F18:G18"/>
    <mergeCell ref="B18:D18"/>
    <mergeCell ref="B19:D19"/>
    <mergeCell ref="J18:L18"/>
    <mergeCell ref="C25:D25"/>
    <mergeCell ref="C26:D26"/>
    <mergeCell ref="B20:D20"/>
    <mergeCell ref="K25:L25"/>
    <mergeCell ref="K26:L26"/>
    <mergeCell ref="E21:E22"/>
    <mergeCell ref="B14:E14"/>
    <mergeCell ref="B15:E15"/>
    <mergeCell ref="B21:D21"/>
    <mergeCell ref="B22:D22"/>
    <mergeCell ref="J19:L19"/>
    <mergeCell ref="J20:L20"/>
    <mergeCell ref="J21:L21"/>
    <mergeCell ref="J22:L22"/>
    <mergeCell ref="C10:G10"/>
    <mergeCell ref="C11:G11"/>
    <mergeCell ref="C12:G12"/>
    <mergeCell ref="C13:G13"/>
    <mergeCell ref="K10:O10"/>
    <mergeCell ref="A43:R43"/>
    <mergeCell ref="C1:R1"/>
    <mergeCell ref="A24:C24"/>
    <mergeCell ref="A19:A20"/>
    <mergeCell ref="A21:A22"/>
    <mergeCell ref="A17:C17"/>
    <mergeCell ref="C2:R2"/>
    <mergeCell ref="B3:R3"/>
    <mergeCell ref="Q19:Q20"/>
    <mergeCell ref="R19:R20"/>
    <mergeCell ref="B9:G9"/>
    <mergeCell ref="Q21:Q22"/>
    <mergeCell ref="R21:R22"/>
    <mergeCell ref="P19:P20"/>
    <mergeCell ref="P21:P22"/>
    <mergeCell ref="M19:M20"/>
    <mergeCell ref="J14:M14"/>
    <mergeCell ref="J15:M15"/>
    <mergeCell ref="N26:O26"/>
    <mergeCell ref="D5:H5"/>
    <mergeCell ref="B5:C5"/>
    <mergeCell ref="D6:H6"/>
    <mergeCell ref="D7:H7"/>
    <mergeCell ref="B6:C6"/>
    <mergeCell ref="E19:E20"/>
    <mergeCell ref="H19:H20"/>
    <mergeCell ref="H21:H22"/>
    <mergeCell ref="D42:R42"/>
    <mergeCell ref="N41:O41"/>
    <mergeCell ref="N36:O36"/>
    <mergeCell ref="N37:O37"/>
    <mergeCell ref="N38:O38"/>
    <mergeCell ref="N39:O39"/>
    <mergeCell ref="N40:O40"/>
    <mergeCell ref="F40:G40"/>
    <mergeCell ref="F41:G41"/>
    <mergeCell ref="F36:G36"/>
    <mergeCell ref="F37:G37"/>
    <mergeCell ref="F38:G38"/>
    <mergeCell ref="F39:G39"/>
    <mergeCell ref="C41:D41"/>
    <mergeCell ref="K40:L40"/>
    <mergeCell ref="K41:L41"/>
    <mergeCell ref="A42:C42"/>
    <mergeCell ref="C36:D36"/>
    <mergeCell ref="C27:D27"/>
    <mergeCell ref="C28:D28"/>
    <mergeCell ref="C29:D29"/>
    <mergeCell ref="C37:D37"/>
    <mergeCell ref="C38:D38"/>
    <mergeCell ref="C39:D39"/>
    <mergeCell ref="C40:D40"/>
    <mergeCell ref="F33:G33"/>
    <mergeCell ref="F34:G34"/>
    <mergeCell ref="F26:G26"/>
    <mergeCell ref="F25:G25"/>
    <mergeCell ref="F27:G27"/>
    <mergeCell ref="F28:G28"/>
    <mergeCell ref="F29:G29"/>
    <mergeCell ref="C30:D30"/>
    <mergeCell ref="C31:D31"/>
    <mergeCell ref="C32:D32"/>
    <mergeCell ref="C33:D33"/>
    <mergeCell ref="C34:D34"/>
    <mergeCell ref="C35:D35"/>
    <mergeCell ref="K39:L39"/>
    <mergeCell ref="N28:O28"/>
    <mergeCell ref="N25:O25"/>
    <mergeCell ref="N35:O35"/>
    <mergeCell ref="F35:G35"/>
    <mergeCell ref="F30:G30"/>
    <mergeCell ref="F31:G31"/>
    <mergeCell ref="I19:I20"/>
    <mergeCell ref="I21:I22"/>
    <mergeCell ref="N27:O27"/>
    <mergeCell ref="N19:O20"/>
    <mergeCell ref="K27:L27"/>
    <mergeCell ref="K28:L28"/>
    <mergeCell ref="K29:L29"/>
    <mergeCell ref="K30:L30"/>
    <mergeCell ref="F32:G32"/>
    <mergeCell ref="F19:G20"/>
    <mergeCell ref="F21:G22"/>
    <mergeCell ref="M21:M22"/>
    <mergeCell ref="N21:O22"/>
    <mergeCell ref="J5:P5"/>
    <mergeCell ref="K31:L31"/>
    <mergeCell ref="K32:L32"/>
    <mergeCell ref="K33:L33"/>
    <mergeCell ref="K34:L34"/>
    <mergeCell ref="K35:L35"/>
    <mergeCell ref="K36:L36"/>
    <mergeCell ref="K37:L37"/>
    <mergeCell ref="K38:L38"/>
    <mergeCell ref="N18:O18"/>
    <mergeCell ref="J9:O9"/>
    <mergeCell ref="J6:K6"/>
    <mergeCell ref="J7:K7"/>
    <mergeCell ref="L6:P6"/>
    <mergeCell ref="L7:P7"/>
    <mergeCell ref="N34:O34"/>
    <mergeCell ref="N29:O29"/>
    <mergeCell ref="N30:O30"/>
    <mergeCell ref="N31:O31"/>
    <mergeCell ref="N32:O32"/>
    <mergeCell ref="N33:O33"/>
    <mergeCell ref="K11:O11"/>
    <mergeCell ref="K12:O12"/>
    <mergeCell ref="K13:O13"/>
  </mergeCells>
  <phoneticPr fontId="2" type="noConversion"/>
  <pageMargins left="0.7" right="0.7" top="0.75" bottom="0.75" header="0.3" footer="0.3"/>
  <pageSetup paperSize="9" scale="51" orientation="portrait" r:id="rId1"/>
  <ignoredErrors>
    <ignoredError sqref="M33:M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C5BC0-2BCB-4F82-BED9-AFADBE270870}">
  <sheetPr codeName="Sheet2"/>
  <dimension ref="A1:B23"/>
  <sheetViews>
    <sheetView workbookViewId="0">
      <selection sqref="A1:B1"/>
    </sheetView>
  </sheetViews>
  <sheetFormatPr defaultRowHeight="14.4"/>
  <cols>
    <col min="1" max="2" width="30.77734375" customWidth="1"/>
  </cols>
  <sheetData>
    <row r="1" spans="1:2" ht="21">
      <c r="A1" s="239" t="s">
        <v>104</v>
      </c>
      <c r="B1" s="239"/>
    </row>
    <row r="2" spans="1:2" ht="36">
      <c r="A2" s="86" t="s">
        <v>71</v>
      </c>
      <c r="B2" s="87" t="s">
        <v>75</v>
      </c>
    </row>
    <row r="3" spans="1:2" ht="25.8">
      <c r="A3" s="88">
        <v>5</v>
      </c>
      <c r="B3" s="88">
        <v>2</v>
      </c>
    </row>
    <row r="4" spans="1:2" ht="25.8">
      <c r="A4" s="88">
        <v>4</v>
      </c>
      <c r="B4" s="88">
        <v>3</v>
      </c>
    </row>
    <row r="5" spans="1:2" ht="25.8">
      <c r="A5" s="89">
        <v>3</v>
      </c>
      <c r="B5" s="89">
        <v>4</v>
      </c>
    </row>
    <row r="6" spans="1:2" ht="25.8">
      <c r="A6" s="89">
        <v>2</v>
      </c>
      <c r="B6" s="89">
        <v>5</v>
      </c>
    </row>
    <row r="7" spans="1:2" ht="25.8">
      <c r="A7" s="89">
        <v>1</v>
      </c>
      <c r="B7" s="89">
        <v>6</v>
      </c>
    </row>
    <row r="8" spans="1:2" ht="25.8">
      <c r="A8" s="89">
        <v>0</v>
      </c>
      <c r="B8" s="89">
        <v>7</v>
      </c>
    </row>
    <row r="9" spans="1:2" ht="25.8">
      <c r="A9" s="89">
        <v>-1</v>
      </c>
      <c r="B9" s="89">
        <v>8</v>
      </c>
    </row>
    <row r="10" spans="1:2" ht="25.8">
      <c r="A10" s="89">
        <v>-2</v>
      </c>
      <c r="B10" s="89">
        <v>9</v>
      </c>
    </row>
    <row r="11" spans="1:2" ht="25.8">
      <c r="A11" s="89">
        <v>-3</v>
      </c>
      <c r="B11" s="89">
        <v>10</v>
      </c>
    </row>
    <row r="12" spans="1:2" ht="25.8">
      <c r="A12" s="89">
        <v>-4</v>
      </c>
      <c r="B12" s="89">
        <v>11</v>
      </c>
    </row>
    <row r="13" spans="1:2" ht="25.8">
      <c r="A13" s="89">
        <v>-5</v>
      </c>
      <c r="B13" s="89">
        <v>12</v>
      </c>
    </row>
    <row r="14" spans="1:2" ht="25.8">
      <c r="A14" s="89">
        <v>-6</v>
      </c>
      <c r="B14" s="89">
        <v>13</v>
      </c>
    </row>
    <row r="15" spans="1:2" ht="25.8">
      <c r="A15" s="88">
        <v>-7</v>
      </c>
      <c r="B15" s="88">
        <v>14</v>
      </c>
    </row>
    <row r="16" spans="1:2" ht="25.8">
      <c r="A16" s="88">
        <v>-8</v>
      </c>
      <c r="B16" s="88">
        <v>15</v>
      </c>
    </row>
    <row r="17" spans="1:2" ht="25.8">
      <c r="A17" s="88">
        <v>-9</v>
      </c>
      <c r="B17" s="88">
        <v>16</v>
      </c>
    </row>
    <row r="18" spans="1:2" ht="25.8">
      <c r="A18" s="88">
        <v>-10</v>
      </c>
      <c r="B18" s="88">
        <v>17</v>
      </c>
    </row>
    <row r="19" spans="1:2" ht="25.8">
      <c r="A19" s="88">
        <v>-11</v>
      </c>
      <c r="B19" s="88">
        <v>18</v>
      </c>
    </row>
    <row r="20" spans="1:2" ht="18">
      <c r="A20" s="240" t="s">
        <v>72</v>
      </c>
      <c r="B20" s="240"/>
    </row>
    <row r="21" spans="1:2" ht="36" customHeight="1">
      <c r="A21" s="241" t="s">
        <v>73</v>
      </c>
      <c r="B21" s="241"/>
    </row>
    <row r="22" spans="1:2" ht="36" customHeight="1">
      <c r="A22" s="242" t="s">
        <v>74</v>
      </c>
      <c r="B22" s="242"/>
    </row>
    <row r="23" spans="1:2" ht="36" customHeight="1">
      <c r="A23" s="242" t="s">
        <v>105</v>
      </c>
      <c r="B23" s="242"/>
    </row>
  </sheetData>
  <sheetProtection selectLockedCells="1" selectUnlockedCells="1"/>
  <mergeCells count="5">
    <mergeCell ref="A1:B1"/>
    <mergeCell ref="A20:B20"/>
    <mergeCell ref="A21:B21"/>
    <mergeCell ref="A22:B22"/>
    <mergeCell ref="A23:B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944EE-B8FD-4F1A-8BAE-01CF9451D6BA}">
  <sheetPr codeName="Sheet3"/>
  <dimension ref="A1:AK59"/>
  <sheetViews>
    <sheetView zoomScale="130" zoomScaleNormal="130" workbookViewId="0"/>
  </sheetViews>
  <sheetFormatPr defaultRowHeight="14.4"/>
  <cols>
    <col min="1" max="1" width="17" bestFit="1" customWidth="1"/>
    <col min="2" max="2" width="15" style="1" customWidth="1"/>
    <col min="3" max="3" width="21.109375" style="1" customWidth="1"/>
    <col min="4" max="4" width="16.5546875" style="1" customWidth="1"/>
    <col min="5" max="5" width="9" customWidth="1"/>
    <col min="6" max="7" width="8.6640625" style="1" customWidth="1"/>
    <col min="8" max="8" width="10.44140625" style="1" bestFit="1" customWidth="1"/>
    <col min="9" max="9" width="9.33203125" style="1" customWidth="1"/>
    <col min="10" max="10" width="9.77734375" customWidth="1"/>
    <col min="11" max="13" width="9.33203125" customWidth="1"/>
    <col min="14" max="14" width="9.6640625" customWidth="1"/>
    <col min="15" max="16" width="3.88671875" customWidth="1"/>
    <col min="17" max="17" width="3.88671875" hidden="1" customWidth="1"/>
    <col min="18" max="21" width="3.88671875" customWidth="1"/>
    <col min="22" max="27" width="4.33203125" customWidth="1"/>
    <col min="28" max="37" width="3.88671875" customWidth="1"/>
  </cols>
  <sheetData>
    <row r="1" spans="1:14" ht="15" thickBot="1">
      <c r="A1" s="9" t="s">
        <v>52</v>
      </c>
      <c r="K1" s="1"/>
      <c r="L1" s="2"/>
      <c r="M1" s="1"/>
      <c r="N1" s="1"/>
    </row>
    <row r="2" spans="1:14" ht="22.5" customHeight="1">
      <c r="A2" s="9"/>
      <c r="C2" s="282" t="s">
        <v>51</v>
      </c>
      <c r="D2" s="283"/>
      <c r="E2" s="282" t="s">
        <v>2</v>
      </c>
      <c r="F2" s="253" t="s">
        <v>34</v>
      </c>
      <c r="G2" s="286" t="s">
        <v>35</v>
      </c>
      <c r="I2" s="26"/>
      <c r="J2" s="26"/>
      <c r="K2" s="26"/>
      <c r="L2" s="25"/>
      <c r="M2" s="25"/>
      <c r="N2" s="26"/>
    </row>
    <row r="3" spans="1:14" ht="22.5" customHeight="1" thickBot="1">
      <c r="C3" s="284"/>
      <c r="D3" s="285"/>
      <c r="E3" s="284"/>
      <c r="F3" s="255"/>
      <c r="G3" s="287"/>
      <c r="I3" s="26"/>
      <c r="J3" s="26"/>
      <c r="K3" s="26"/>
      <c r="L3" s="25"/>
      <c r="M3" s="25"/>
      <c r="N3" s="26"/>
    </row>
    <row r="4" spans="1:14" ht="15" thickBot="1">
      <c r="A4" s="259" t="s">
        <v>32</v>
      </c>
      <c r="B4" s="248" t="s">
        <v>56</v>
      </c>
      <c r="C4" s="29" t="str">
        <f>'Score Sheet'!F14</f>
        <v>A</v>
      </c>
      <c r="D4" s="30">
        <f>VLOOKUP(C4,'Score Sheet'!$B$10:$G$13,2,TRUE)</f>
        <v>0</v>
      </c>
      <c r="E4" s="31">
        <f>VLOOKUP(C4,'Score Sheet'!$B$10:$H$13,7,TRUE)</f>
        <v>0</v>
      </c>
      <c r="F4" s="264">
        <f>IF((E4+E5)/2=12.5,12,IF((E4+E5)/2=13,14,(E4+E5)/2))</f>
        <v>0</v>
      </c>
      <c r="G4" s="243">
        <f>IF(F4&lt;0,ROUNDDOWN(F4,0),ROUNDUP(F4,0))</f>
        <v>0</v>
      </c>
      <c r="H4" s="248" t="str">
        <f>IF(G4&lt;=G6,"Stronger","Weaker")</f>
        <v>Stronger</v>
      </c>
      <c r="J4" s="40"/>
      <c r="K4" s="10"/>
      <c r="L4" s="10"/>
      <c r="M4" s="10"/>
      <c r="N4" s="38"/>
    </row>
    <row r="5" spans="1:14" ht="15" thickBot="1">
      <c r="A5" s="260"/>
      <c r="B5" s="249"/>
      <c r="C5" s="33" t="str">
        <f>'Score Sheet'!H14</f>
        <v>B</v>
      </c>
      <c r="D5" s="30">
        <f>VLOOKUP(C5,'Score Sheet'!$B$10:$G$13,2,TRUE)</f>
        <v>0</v>
      </c>
      <c r="E5" s="30">
        <f>VLOOKUP(C5,'Score Sheet'!$B$10:$H$13,7,TRUE)</f>
        <v>0</v>
      </c>
      <c r="F5" s="265"/>
      <c r="G5" s="244"/>
      <c r="H5" s="249"/>
      <c r="K5" s="10"/>
      <c r="L5" s="10"/>
      <c r="M5" s="10"/>
      <c r="N5" s="38"/>
    </row>
    <row r="6" spans="1:14" ht="15" thickBot="1">
      <c r="A6" s="260"/>
      <c r="B6" s="248" t="s">
        <v>58</v>
      </c>
      <c r="C6" s="29" t="str">
        <f>'Score Sheet'!F15</f>
        <v>C</v>
      </c>
      <c r="D6" s="30">
        <f>VLOOKUP(C6,'Score Sheet'!$B$10:$G$13,2,TRUE)</f>
        <v>0</v>
      </c>
      <c r="E6" s="31">
        <f>VLOOKUP(C6,'Score Sheet'!$B$10:$H$13,7,TRUE)</f>
        <v>0</v>
      </c>
      <c r="F6" s="264">
        <f>IF((E6+E7)/2=12.5,12,IF((E6+E7)/2=13,14,(E6+E7)/2))</f>
        <v>0</v>
      </c>
      <c r="G6" s="243">
        <f t="shared" ref="G6" si="0">IF(F6&lt;0,ROUNDDOWN(F6,0),ROUNDUP(F6,0))</f>
        <v>0</v>
      </c>
      <c r="H6" s="266" t="str">
        <f>IF(G4&gt;G6,"Stronger","Weaker")</f>
        <v>Weaker</v>
      </c>
      <c r="I6" s="10"/>
    </row>
    <row r="7" spans="1:14" ht="15" thickBot="1">
      <c r="A7" s="261"/>
      <c r="B7" s="249"/>
      <c r="C7" s="35" t="str">
        <f>'Score Sheet'!H15</f>
        <v>D</v>
      </c>
      <c r="D7" s="34">
        <f>VLOOKUP(C7,'Score Sheet'!$B$10:$G$13,2,TRUE)</f>
        <v>0</v>
      </c>
      <c r="E7" s="31">
        <f>VLOOKUP(C7,'Score Sheet'!$B$10:$H$13,7,TRUE)</f>
        <v>0</v>
      </c>
      <c r="F7" s="265"/>
      <c r="G7" s="244"/>
      <c r="H7" s="249"/>
      <c r="I7" s="10"/>
    </row>
    <row r="8" spans="1:14" ht="15" thickBot="1">
      <c r="A8" s="259" t="s">
        <v>33</v>
      </c>
      <c r="B8" s="248" t="s">
        <v>57</v>
      </c>
      <c r="C8" s="29" t="str">
        <f>'Score Sheet'!N14</f>
        <v>a</v>
      </c>
      <c r="D8" s="30">
        <f>VLOOKUP(C8,'Score Sheet'!$J$10:$O$13,2,TRUE)</f>
        <v>0</v>
      </c>
      <c r="E8" s="31">
        <f>VLOOKUP(C8,'Score Sheet'!$J$10:$JP13,7,TRUE)</f>
        <v>0</v>
      </c>
      <c r="F8" s="264">
        <f>IF((E8+E9)/2=12.5,12,IF((E8+E9)/2=13,14,(E8+E9)/2))</f>
        <v>0</v>
      </c>
      <c r="G8" s="243">
        <f t="shared" ref="G8" si="1">IF(F8&lt;0,ROUNDDOWN(F8,0),ROUNDUP(F8,0))</f>
        <v>0</v>
      </c>
      <c r="H8" s="248" t="str">
        <f>IF(G8&lt;=G10,"Stronger","Weaker")</f>
        <v>Stronger</v>
      </c>
      <c r="I8" s="10"/>
    </row>
    <row r="9" spans="1:14" ht="15" thickBot="1">
      <c r="A9" s="260"/>
      <c r="B9" s="249"/>
      <c r="C9" s="29" t="str">
        <f>'Score Sheet'!P14</f>
        <v>b</v>
      </c>
      <c r="D9" s="34">
        <f>VLOOKUP(C9,'Score Sheet'!$J$10:$O$13,2,TRUE)</f>
        <v>0</v>
      </c>
      <c r="E9" s="31">
        <f>VLOOKUP(C9,'Score Sheet'!$J$10:$JP14,7,TRUE)</f>
        <v>0</v>
      </c>
      <c r="F9" s="265"/>
      <c r="G9" s="244"/>
      <c r="H9" s="249"/>
      <c r="I9" s="10"/>
    </row>
    <row r="10" spans="1:14" ht="15" thickBot="1">
      <c r="A10" s="260"/>
      <c r="B10" s="248" t="s">
        <v>59</v>
      </c>
      <c r="C10" s="33" t="str">
        <f>'Score Sheet'!N15</f>
        <v>c</v>
      </c>
      <c r="D10" s="30">
        <f>VLOOKUP(C10,'Score Sheet'!$J$10:$O$13,2,TRUE)</f>
        <v>0</v>
      </c>
      <c r="E10" s="31">
        <f>VLOOKUP(C10,'Score Sheet'!$J$10:$JP16,7,TRUE)</f>
        <v>0</v>
      </c>
      <c r="F10" s="264">
        <f>IF((E10+E11)/2=12.5,12,IF((E10+E11)/2=13,14,(E10+E11)/2))</f>
        <v>0</v>
      </c>
      <c r="G10" s="243">
        <f t="shared" ref="G10" si="2">IF(F10&lt;0,ROUNDDOWN(F10,0),ROUNDUP(F10,0))</f>
        <v>0</v>
      </c>
      <c r="H10" s="266" t="str">
        <f>IF(G8&gt;G10,"Stronger","Weaker")</f>
        <v>Weaker</v>
      </c>
      <c r="I10" s="10"/>
    </row>
    <row r="11" spans="1:14" ht="15" thickBot="1">
      <c r="A11" s="261"/>
      <c r="B11" s="249"/>
      <c r="C11" s="33" t="str">
        <f>'Score Sheet'!P15</f>
        <v>d</v>
      </c>
      <c r="D11" s="30">
        <f>VLOOKUP(C11,'Score Sheet'!$J$10:$O$13,2,TRUE)</f>
        <v>0</v>
      </c>
      <c r="E11" s="31">
        <f>VLOOKUP(C11,'Score Sheet'!$J$10:$JP17,7,TRUE)</f>
        <v>0</v>
      </c>
      <c r="F11" s="265"/>
      <c r="G11" s="244"/>
      <c r="H11" s="249"/>
      <c r="I11" s="10"/>
    </row>
    <row r="12" spans="1:14" ht="15" thickBot="1">
      <c r="A12" s="36"/>
      <c r="B12" s="10"/>
      <c r="C12" s="10"/>
      <c r="E12" s="1"/>
      <c r="F12" s="13"/>
      <c r="G12" s="10"/>
      <c r="H12" s="10"/>
      <c r="I12" s="10"/>
    </row>
    <row r="13" spans="1:14" ht="15" customHeight="1" thickBot="1">
      <c r="A13" s="36"/>
      <c r="B13" s="10"/>
      <c r="C13" s="10"/>
      <c r="I13"/>
      <c r="J13" s="250" t="s">
        <v>41</v>
      </c>
      <c r="K13" s="253" t="s">
        <v>40</v>
      </c>
      <c r="L13" s="286" t="s">
        <v>44</v>
      </c>
      <c r="M13" s="253" t="s">
        <v>45</v>
      </c>
      <c r="N13" s="25"/>
    </row>
    <row r="14" spans="1:14" ht="15" customHeight="1" thickBot="1">
      <c r="A14" s="36"/>
      <c r="B14" s="10"/>
      <c r="C14" s="10"/>
      <c r="E14" s="280" t="s">
        <v>2</v>
      </c>
      <c r="F14" s="281"/>
      <c r="G14" s="24" t="s">
        <v>42</v>
      </c>
      <c r="H14" s="24" t="s">
        <v>43</v>
      </c>
      <c r="I14" s="250" t="s">
        <v>5</v>
      </c>
      <c r="J14" s="251"/>
      <c r="K14" s="254"/>
      <c r="L14" s="288"/>
      <c r="M14" s="254"/>
      <c r="N14" s="25"/>
    </row>
    <row r="15" spans="1:14" ht="15" thickBot="1">
      <c r="A15" s="36"/>
      <c r="B15" s="10"/>
      <c r="C15" s="10"/>
      <c r="D15" s="14" t="s">
        <v>12</v>
      </c>
      <c r="E15" s="14" t="s">
        <v>38</v>
      </c>
      <c r="F15" s="11" t="s">
        <v>39</v>
      </c>
      <c r="G15" s="27" t="s">
        <v>38</v>
      </c>
      <c r="H15" s="27" t="s">
        <v>39</v>
      </c>
      <c r="I15" s="252"/>
      <c r="J15" s="252"/>
      <c r="K15" s="255"/>
      <c r="L15" s="287"/>
      <c r="M15" s="255"/>
      <c r="N15" s="25"/>
    </row>
    <row r="16" spans="1:14">
      <c r="A16" s="259" t="s">
        <v>61</v>
      </c>
      <c r="B16" s="262" t="s">
        <v>60</v>
      </c>
      <c r="C16" s="32">
        <f>IF($H$4="Stronger",D4,D6)</f>
        <v>0</v>
      </c>
      <c r="D16" s="267">
        <f>VLOOKUP(C16,$D$4:$G$11,4,FALSE)</f>
        <v>0</v>
      </c>
      <c r="E16" s="243">
        <f>IF($D$16&lt;$D$18,$D$18,$D$16)</f>
        <v>0</v>
      </c>
      <c r="F16" s="243">
        <f>IF($D$16&lt;$D$18,$D$16,$D$18)</f>
        <v>0</v>
      </c>
      <c r="G16" s="246">
        <f>VLOOKUP(E16,$P$25:$Q$44,2,FALSE)</f>
        <v>7</v>
      </c>
      <c r="H16" s="248">
        <f>HLOOKUP(F16,$R$45:$AK$46,2,FALSE)</f>
        <v>7</v>
      </c>
      <c r="I16" s="243" t="str">
        <f>INDEX($R$25:$AK$44,G16,H16)</f>
        <v xml:space="preserve"> 0:0</v>
      </c>
      <c r="J16" s="248" t="str">
        <f>LEFT(I16, SEARCH(":",I16,1)-1)</f>
        <v xml:space="preserve"> 0</v>
      </c>
      <c r="K16" s="248" t="str">
        <f>RIGHT(I16,LEN(I16)-FIND( ":", I16))</f>
        <v>0</v>
      </c>
      <c r="L16" s="246" t="str">
        <f>IF(D16&gt;=D18,K16,J16)</f>
        <v>0</v>
      </c>
      <c r="M16" s="248" t="str">
        <f>IF(D16&gt;=D18,J16,K16)</f>
        <v xml:space="preserve"> 0</v>
      </c>
      <c r="N16" s="37"/>
    </row>
    <row r="17" spans="1:37" ht="15" thickBot="1">
      <c r="A17" s="260"/>
      <c r="B17" s="263"/>
      <c r="C17" s="28">
        <f>IF($H$4="Stronger",D5,D7)</f>
        <v>0</v>
      </c>
      <c r="D17" s="268"/>
      <c r="E17" s="244"/>
      <c r="F17" s="244"/>
      <c r="G17" s="247"/>
      <c r="H17" s="249"/>
      <c r="I17" s="244"/>
      <c r="J17" s="249"/>
      <c r="K17" s="249"/>
      <c r="L17" s="247"/>
      <c r="M17" s="249"/>
      <c r="N17" s="37"/>
    </row>
    <row r="18" spans="1:37">
      <c r="A18" s="260"/>
      <c r="B18" s="262" t="s">
        <v>62</v>
      </c>
      <c r="C18" s="32">
        <f>IF($H$8="Stronger",D8,D10)</f>
        <v>0</v>
      </c>
      <c r="D18" s="278">
        <f>VLOOKUP(C18,$D$4:$G$11,4,FALSE)</f>
        <v>0</v>
      </c>
      <c r="E18" s="245"/>
      <c r="F18" s="245"/>
      <c r="G18" s="245"/>
      <c r="H18" s="245"/>
      <c r="I18" s="245"/>
      <c r="J18" s="245"/>
      <c r="K18" s="245"/>
      <c r="L18" s="245"/>
      <c r="M18" s="245"/>
      <c r="N18" s="37"/>
    </row>
    <row r="19" spans="1:37" ht="15" thickBot="1">
      <c r="A19" s="261"/>
      <c r="B19" s="263"/>
      <c r="C19" s="28">
        <f>IF($H$8="Stronger",D9,D11)</f>
        <v>0</v>
      </c>
      <c r="D19" s="279"/>
      <c r="E19" s="245"/>
      <c r="F19" s="245"/>
      <c r="G19" s="245"/>
      <c r="H19" s="245"/>
      <c r="I19" s="245"/>
      <c r="J19" s="245"/>
      <c r="K19" s="245"/>
      <c r="L19" s="245"/>
      <c r="M19" s="245"/>
      <c r="N19" s="37"/>
    </row>
    <row r="20" spans="1:37">
      <c r="A20" s="259" t="s">
        <v>53</v>
      </c>
      <c r="B20" s="262" t="s">
        <v>63</v>
      </c>
      <c r="C20" s="32">
        <f>IF($H$6="Weaker",D6,D4)</f>
        <v>0</v>
      </c>
      <c r="D20" s="267">
        <f>VLOOKUP(C20,$D$4:$G$11,4,FALSE)</f>
        <v>0</v>
      </c>
      <c r="E20" s="243">
        <f>IF($D$20&lt;$D$22,$D$22,$D$20)</f>
        <v>0</v>
      </c>
      <c r="F20" s="243">
        <f>IF($D$20&lt;$D$22,$D$20,$D$22)</f>
        <v>0</v>
      </c>
      <c r="G20" s="246">
        <f>VLOOKUP(E20,$P$25:$Q$44,2,FALSE)</f>
        <v>7</v>
      </c>
      <c r="H20" s="248">
        <f>HLOOKUP(F20,$R$45:$AK$46,2,FALSE)</f>
        <v>7</v>
      </c>
      <c r="I20" s="243" t="str">
        <f>INDEX($R$25:$AK$44,G20,H20)</f>
        <v xml:space="preserve"> 0:0</v>
      </c>
      <c r="J20" s="248" t="str">
        <f>LEFT(I20, SEARCH(":",I20,1)-1)</f>
        <v xml:space="preserve"> 0</v>
      </c>
      <c r="K20" s="248" t="str">
        <f>RIGHT(I20,LEN(I20)-FIND( ":", I20))</f>
        <v>0</v>
      </c>
      <c r="L20" s="246" t="str">
        <f>IF(D20&gt;=D22,K20,J20)</f>
        <v>0</v>
      </c>
      <c r="M20" s="248" t="str">
        <f>IF(D20&gt;=D22,J20,K20)</f>
        <v xml:space="preserve"> 0</v>
      </c>
    </row>
    <row r="21" spans="1:37" ht="15" thickBot="1">
      <c r="A21" s="260"/>
      <c r="B21" s="263"/>
      <c r="C21" s="28">
        <f>IF($H$6="Weaker",D7,D5)</f>
        <v>0</v>
      </c>
      <c r="D21" s="268"/>
      <c r="E21" s="244"/>
      <c r="F21" s="244"/>
      <c r="G21" s="247"/>
      <c r="H21" s="249"/>
      <c r="I21" s="244"/>
      <c r="J21" s="249"/>
      <c r="K21" s="249"/>
      <c r="L21" s="247"/>
      <c r="M21" s="249"/>
    </row>
    <row r="22" spans="1:37">
      <c r="A22" s="260"/>
      <c r="B22" s="262" t="s">
        <v>64</v>
      </c>
      <c r="C22" s="32">
        <f>IF($H$10="Weaker",D10,D8)</f>
        <v>0</v>
      </c>
      <c r="D22" s="267">
        <f>VLOOKUP(C22,$D$4:$G$11,4,FALSE)</f>
        <v>0</v>
      </c>
      <c r="E22" s="276"/>
      <c r="F22" s="256"/>
      <c r="G22" s="258"/>
      <c r="H22" s="258"/>
      <c r="I22" s="256"/>
      <c r="J22" s="258"/>
      <c r="K22" s="258"/>
      <c r="L22" s="258"/>
      <c r="M22" s="258"/>
    </row>
    <row r="23" spans="1:37" ht="15" thickBot="1">
      <c r="A23" s="261"/>
      <c r="B23" s="263"/>
      <c r="C23" s="28">
        <f>IF($H$10="Weaker",D11,D9)</f>
        <v>0</v>
      </c>
      <c r="D23" s="268"/>
      <c r="E23" s="277"/>
      <c r="F23" s="257"/>
      <c r="G23" s="245"/>
      <c r="H23" s="245"/>
      <c r="I23" s="257"/>
      <c r="J23" s="245"/>
      <c r="K23" s="245"/>
      <c r="L23" s="245"/>
      <c r="M23" s="245"/>
    </row>
    <row r="24" spans="1:37">
      <c r="A24" s="1"/>
      <c r="C24"/>
      <c r="D24"/>
      <c r="F24"/>
      <c r="H24"/>
      <c r="I24"/>
    </row>
    <row r="25" spans="1:37" ht="14.4" customHeight="1" thickBot="1">
      <c r="B25" s="12"/>
      <c r="C25" s="13"/>
      <c r="D25" s="13"/>
      <c r="F25" s="12"/>
      <c r="G25" s="10"/>
      <c r="H25" s="10"/>
      <c r="K25" s="17"/>
      <c r="O25" s="269" t="s">
        <v>36</v>
      </c>
      <c r="P25" s="3">
        <v>-6</v>
      </c>
      <c r="Q25">
        <v>1</v>
      </c>
      <c r="R25" s="4" t="s">
        <v>100</v>
      </c>
      <c r="S25" s="8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4.4" customHeight="1" thickBot="1">
      <c r="A26" s="9" t="s">
        <v>5</v>
      </c>
      <c r="J26" s="271" t="s">
        <v>41</v>
      </c>
      <c r="K26" s="271" t="s">
        <v>40</v>
      </c>
      <c r="L26" s="271" t="s">
        <v>44</v>
      </c>
      <c r="M26" s="271" t="s">
        <v>45</v>
      </c>
      <c r="O26" s="269"/>
      <c r="P26" s="3">
        <v>-5</v>
      </c>
      <c r="Q26">
        <v>2</v>
      </c>
      <c r="R26" s="39" t="s">
        <v>101</v>
      </c>
      <c r="S26" s="5" t="s">
        <v>100</v>
      </c>
      <c r="T26" s="8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4.4" customHeight="1" thickBot="1">
      <c r="E27" s="274" t="s">
        <v>2</v>
      </c>
      <c r="F27" s="275"/>
      <c r="G27" s="16" t="s">
        <v>42</v>
      </c>
      <c r="H27" s="18" t="s">
        <v>43</v>
      </c>
      <c r="I27" s="271" t="s">
        <v>5</v>
      </c>
      <c r="J27" s="272"/>
      <c r="K27" s="272"/>
      <c r="L27" s="272"/>
      <c r="M27" s="272"/>
      <c r="O27" s="269"/>
      <c r="P27" s="3">
        <v>-4</v>
      </c>
      <c r="Q27">
        <v>3</v>
      </c>
      <c r="R27" s="4" t="s">
        <v>102</v>
      </c>
      <c r="S27" s="5" t="s">
        <v>101</v>
      </c>
      <c r="T27" s="4" t="s">
        <v>100</v>
      </c>
      <c r="U27" s="8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4.4" customHeight="1" thickBot="1">
      <c r="A28" s="11" t="s">
        <v>32</v>
      </c>
      <c r="B28" s="11" t="s">
        <v>12</v>
      </c>
      <c r="C28" s="24" t="s">
        <v>33</v>
      </c>
      <c r="D28" s="14" t="s">
        <v>12</v>
      </c>
      <c r="E28" s="15" t="s">
        <v>38</v>
      </c>
      <c r="F28" s="15" t="s">
        <v>39</v>
      </c>
      <c r="G28" s="20" t="s">
        <v>38</v>
      </c>
      <c r="H28" s="19" t="s">
        <v>39</v>
      </c>
      <c r="I28" s="273"/>
      <c r="J28" s="273"/>
      <c r="K28" s="273"/>
      <c r="L28" s="273"/>
      <c r="M28" s="273"/>
      <c r="O28" s="269"/>
      <c r="P28" s="3">
        <v>-3</v>
      </c>
      <c r="Q28">
        <v>4</v>
      </c>
      <c r="R28" s="39" t="s">
        <v>77</v>
      </c>
      <c r="S28" s="5" t="s">
        <v>102</v>
      </c>
      <c r="T28" s="39" t="s">
        <v>101</v>
      </c>
      <c r="U28" s="5" t="s">
        <v>100</v>
      </c>
      <c r="V28" s="8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4.4" customHeight="1">
      <c r="A29" s="41" t="str">
        <f>'Score Sheet'!C26</f>
        <v/>
      </c>
      <c r="B29" s="42" t="str">
        <f>'Score Sheet'!E26</f>
        <v/>
      </c>
      <c r="C29" s="43" t="str">
        <f>'Score Sheet'!K26</f>
        <v/>
      </c>
      <c r="D29" s="42" t="str">
        <f>'Score Sheet'!M26</f>
        <v/>
      </c>
      <c r="E29" s="41" t="str">
        <f>IF(B29&gt;=D29,B29,D29)</f>
        <v/>
      </c>
      <c r="F29" s="44" t="str">
        <f>IF(B29&lt;D29,B29,D29)</f>
        <v/>
      </c>
      <c r="G29" s="45" t="e">
        <f t="shared" ref="G29:G44" si="3">VLOOKUP(E29,$P$25:$Q$44,2,FALSE)</f>
        <v>#N/A</v>
      </c>
      <c r="H29" s="46" t="e">
        <f t="shared" ref="H29:H44" si="4">HLOOKUP(F29,$R$45:$AK$46,2,FALSE)</f>
        <v>#N/A</v>
      </c>
      <c r="I29" s="45" t="e">
        <f t="shared" ref="I29:I44" si="5">INDEX($R$25:$AK$44,G29,H29)</f>
        <v>#N/A</v>
      </c>
      <c r="J29" s="47" t="e">
        <f t="shared" ref="J29:J43" si="6">LEFT(I29, SEARCH(":",I29,1)-1)</f>
        <v>#N/A</v>
      </c>
      <c r="K29" s="48" t="e">
        <f t="shared" ref="K29:K42" si="7">RIGHT( I29,LEN(I29)-FIND( ":", I29))</f>
        <v>#N/A</v>
      </c>
      <c r="L29" s="48" t="e">
        <f t="shared" ref="L29:L42" si="8">IF(B29&gt;=D29,K29,J29)</f>
        <v>#N/A</v>
      </c>
      <c r="M29" s="48" t="e">
        <f t="shared" ref="M29:M42" si="9">IF(B29&gt;=D29,J29,K29)</f>
        <v>#N/A</v>
      </c>
      <c r="O29" s="269"/>
      <c r="P29" s="3">
        <v>-2</v>
      </c>
      <c r="Q29">
        <v>5</v>
      </c>
      <c r="R29" s="4" t="s">
        <v>103</v>
      </c>
      <c r="S29" s="5" t="s">
        <v>77</v>
      </c>
      <c r="T29" s="4" t="s">
        <v>102</v>
      </c>
      <c r="U29" s="5" t="s">
        <v>101</v>
      </c>
      <c r="V29" s="4" t="s">
        <v>100</v>
      </c>
      <c r="W29" s="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>
      <c r="A30" s="49" t="str">
        <f>'Score Sheet'!C27</f>
        <v/>
      </c>
      <c r="B30" s="50" t="str">
        <f>'Score Sheet'!E27</f>
        <v/>
      </c>
      <c r="C30" s="51" t="str">
        <f>'Score Sheet'!K27</f>
        <v/>
      </c>
      <c r="D30" s="50" t="str">
        <f>'Score Sheet'!M27</f>
        <v/>
      </c>
      <c r="E30" s="49" t="str">
        <f t="shared" ref="E30:E44" si="10">IF(B30&gt;=D30,B30,D30)</f>
        <v/>
      </c>
      <c r="F30" s="52" t="str">
        <f t="shared" ref="F30:F44" si="11">IF(B30&lt;D30,B30,D30)</f>
        <v/>
      </c>
      <c r="G30" s="21" t="e">
        <f t="shared" si="3"/>
        <v>#N/A</v>
      </c>
      <c r="H30" s="46" t="e">
        <f t="shared" si="4"/>
        <v>#N/A</v>
      </c>
      <c r="I30" s="23" t="e">
        <f t="shared" si="5"/>
        <v>#N/A</v>
      </c>
      <c r="J30" s="47" t="e">
        <f t="shared" si="6"/>
        <v>#N/A</v>
      </c>
      <c r="K30" s="48" t="e">
        <f t="shared" si="7"/>
        <v>#N/A</v>
      </c>
      <c r="L30" s="48" t="e">
        <f t="shared" si="8"/>
        <v>#N/A</v>
      </c>
      <c r="M30" s="48" t="e">
        <f t="shared" si="9"/>
        <v>#N/A</v>
      </c>
      <c r="O30" s="269"/>
      <c r="P30" s="3">
        <v>-1</v>
      </c>
      <c r="Q30">
        <v>6</v>
      </c>
      <c r="R30" s="39" t="s">
        <v>78</v>
      </c>
      <c r="S30" s="5" t="s">
        <v>92</v>
      </c>
      <c r="T30" s="39" t="s">
        <v>25</v>
      </c>
      <c r="U30" s="5" t="s">
        <v>28</v>
      </c>
      <c r="V30" s="39" t="s">
        <v>29</v>
      </c>
      <c r="W30" s="5" t="s">
        <v>100</v>
      </c>
      <c r="X30" s="8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>
      <c r="A31" s="49" t="str">
        <f>'Score Sheet'!C28</f>
        <v/>
      </c>
      <c r="B31" s="50" t="str">
        <f>'Score Sheet'!E28</f>
        <v/>
      </c>
      <c r="C31" s="51" t="str">
        <f>'Score Sheet'!K28</f>
        <v/>
      </c>
      <c r="D31" s="50" t="str">
        <f>'Score Sheet'!M28</f>
        <v/>
      </c>
      <c r="E31" s="49" t="str">
        <f t="shared" si="10"/>
        <v/>
      </c>
      <c r="F31" s="52" t="str">
        <f t="shared" si="11"/>
        <v/>
      </c>
      <c r="G31" s="21" t="e">
        <f t="shared" si="3"/>
        <v>#N/A</v>
      </c>
      <c r="H31" s="46" t="e">
        <f t="shared" si="4"/>
        <v>#N/A</v>
      </c>
      <c r="I31" s="23" t="e">
        <f t="shared" si="5"/>
        <v>#N/A</v>
      </c>
      <c r="J31" s="47" t="e">
        <f t="shared" si="6"/>
        <v>#N/A</v>
      </c>
      <c r="K31" s="48" t="e">
        <f t="shared" si="7"/>
        <v>#N/A</v>
      </c>
      <c r="L31" s="48" t="e">
        <f t="shared" si="8"/>
        <v>#N/A</v>
      </c>
      <c r="M31" s="48" t="e">
        <f t="shared" si="9"/>
        <v>#N/A</v>
      </c>
      <c r="O31" s="269"/>
      <c r="P31" s="3">
        <v>0</v>
      </c>
      <c r="Q31">
        <v>7</v>
      </c>
      <c r="R31" s="4" t="s">
        <v>65</v>
      </c>
      <c r="S31" s="5" t="s">
        <v>26</v>
      </c>
      <c r="T31" s="4" t="s">
        <v>24</v>
      </c>
      <c r="U31" s="5" t="s">
        <v>99</v>
      </c>
      <c r="V31" s="4" t="s">
        <v>30</v>
      </c>
      <c r="W31" s="5" t="s">
        <v>29</v>
      </c>
      <c r="X31" s="4" t="s">
        <v>100</v>
      </c>
      <c r="Y31" s="8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>
      <c r="A32" s="49" t="str">
        <f>'Score Sheet'!C29</f>
        <v/>
      </c>
      <c r="B32" s="50" t="str">
        <f>'Score Sheet'!E29</f>
        <v/>
      </c>
      <c r="C32" s="51" t="str">
        <f>'Score Sheet'!K29</f>
        <v/>
      </c>
      <c r="D32" s="50" t="str">
        <f>'Score Sheet'!M29</f>
        <v/>
      </c>
      <c r="E32" s="49" t="str">
        <f t="shared" si="10"/>
        <v/>
      </c>
      <c r="F32" s="52" t="str">
        <f t="shared" si="11"/>
        <v/>
      </c>
      <c r="G32" s="21" t="e">
        <f t="shared" si="3"/>
        <v>#N/A</v>
      </c>
      <c r="H32" s="46" t="e">
        <f t="shared" si="4"/>
        <v>#N/A</v>
      </c>
      <c r="I32" s="23" t="e">
        <f t="shared" si="5"/>
        <v>#N/A</v>
      </c>
      <c r="J32" s="47" t="e">
        <f t="shared" si="6"/>
        <v>#N/A</v>
      </c>
      <c r="K32" s="48" t="e">
        <f t="shared" si="7"/>
        <v>#N/A</v>
      </c>
      <c r="L32" s="48" t="e">
        <f t="shared" si="8"/>
        <v>#N/A</v>
      </c>
      <c r="M32" s="48" t="e">
        <f t="shared" si="9"/>
        <v>#N/A</v>
      </c>
      <c r="O32" s="269"/>
      <c r="P32" s="3">
        <v>1</v>
      </c>
      <c r="Q32">
        <v>8</v>
      </c>
      <c r="R32" s="39" t="s">
        <v>79</v>
      </c>
      <c r="S32" s="5" t="s">
        <v>27</v>
      </c>
      <c r="T32" s="39" t="s">
        <v>103</v>
      </c>
      <c r="U32" s="5" t="s">
        <v>77</v>
      </c>
      <c r="V32" s="39" t="s">
        <v>102</v>
      </c>
      <c r="W32" s="5" t="s">
        <v>30</v>
      </c>
      <c r="X32" s="39" t="s">
        <v>29</v>
      </c>
      <c r="Y32" s="7" t="s">
        <v>100</v>
      </c>
      <c r="Z32" s="8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>
      <c r="A33" s="49" t="str">
        <f>'Score Sheet'!C30</f>
        <v/>
      </c>
      <c r="B33" s="50" t="str">
        <f>'Score Sheet'!E30</f>
        <v/>
      </c>
      <c r="C33" s="51" t="str">
        <f>'Score Sheet'!K30</f>
        <v/>
      </c>
      <c r="D33" s="50" t="str">
        <f>'Score Sheet'!M30</f>
        <v/>
      </c>
      <c r="E33" s="49" t="str">
        <f t="shared" si="10"/>
        <v/>
      </c>
      <c r="F33" s="52" t="str">
        <f t="shared" si="11"/>
        <v/>
      </c>
      <c r="G33" s="21" t="e">
        <f t="shared" si="3"/>
        <v>#N/A</v>
      </c>
      <c r="H33" s="46" t="e">
        <f t="shared" si="4"/>
        <v>#N/A</v>
      </c>
      <c r="I33" s="23" t="e">
        <f t="shared" si="5"/>
        <v>#N/A</v>
      </c>
      <c r="J33" s="47" t="e">
        <f t="shared" si="6"/>
        <v>#N/A</v>
      </c>
      <c r="K33" s="48" t="e">
        <f t="shared" si="7"/>
        <v>#N/A</v>
      </c>
      <c r="L33" s="48" t="e">
        <f t="shared" si="8"/>
        <v>#N/A</v>
      </c>
      <c r="M33" s="48" t="e">
        <f t="shared" si="9"/>
        <v>#N/A</v>
      </c>
      <c r="O33" s="269"/>
      <c r="P33" s="3">
        <v>2</v>
      </c>
      <c r="Q33">
        <v>9</v>
      </c>
      <c r="R33" s="4" t="s">
        <v>80</v>
      </c>
      <c r="S33" s="5" t="s">
        <v>93</v>
      </c>
      <c r="T33" s="4" t="s">
        <v>78</v>
      </c>
      <c r="U33" s="5" t="s">
        <v>92</v>
      </c>
      <c r="V33" s="4" t="s">
        <v>25</v>
      </c>
      <c r="W33" s="5" t="s">
        <v>102</v>
      </c>
      <c r="X33" s="4" t="s">
        <v>30</v>
      </c>
      <c r="Y33" s="5" t="s">
        <v>29</v>
      </c>
      <c r="Z33" s="4" t="s">
        <v>100</v>
      </c>
      <c r="AA33" s="8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" thickBot="1">
      <c r="A34" s="49" t="str">
        <f>'Score Sheet'!C31</f>
        <v/>
      </c>
      <c r="B34" s="50" t="str">
        <f>'Score Sheet'!E31</f>
        <v/>
      </c>
      <c r="C34" s="51" t="str">
        <f>'Score Sheet'!K31</f>
        <v/>
      </c>
      <c r="D34" s="50" t="str">
        <f>'Score Sheet'!M31</f>
        <v/>
      </c>
      <c r="E34" s="49" t="str">
        <f t="shared" si="10"/>
        <v/>
      </c>
      <c r="F34" s="52" t="str">
        <f t="shared" si="11"/>
        <v/>
      </c>
      <c r="G34" s="21" t="e">
        <f t="shared" si="3"/>
        <v>#N/A</v>
      </c>
      <c r="H34" s="46" t="e">
        <f t="shared" si="4"/>
        <v>#N/A</v>
      </c>
      <c r="I34" s="23" t="e">
        <f t="shared" si="5"/>
        <v>#N/A</v>
      </c>
      <c r="J34" s="47" t="e">
        <f t="shared" si="6"/>
        <v>#N/A</v>
      </c>
      <c r="K34" s="48" t="e">
        <f t="shared" si="7"/>
        <v>#N/A</v>
      </c>
      <c r="L34" s="48" t="e">
        <f t="shared" si="8"/>
        <v>#N/A</v>
      </c>
      <c r="M34" s="48" t="e">
        <f t="shared" si="9"/>
        <v>#N/A</v>
      </c>
      <c r="O34" s="269"/>
      <c r="P34" s="3">
        <v>3</v>
      </c>
      <c r="Q34">
        <v>10</v>
      </c>
      <c r="R34" s="76" t="s">
        <v>81</v>
      </c>
      <c r="S34" s="5" t="s">
        <v>94</v>
      </c>
      <c r="T34" s="39" t="s">
        <v>65</v>
      </c>
      <c r="U34" s="5" t="s">
        <v>26</v>
      </c>
      <c r="V34" s="39" t="s">
        <v>24</v>
      </c>
      <c r="W34" s="5" t="s">
        <v>25</v>
      </c>
      <c r="X34" s="39" t="s">
        <v>102</v>
      </c>
      <c r="Y34" s="5" t="s">
        <v>30</v>
      </c>
      <c r="Z34" s="39" t="s">
        <v>29</v>
      </c>
      <c r="AA34" s="5" t="s">
        <v>100</v>
      </c>
      <c r="AB34" s="8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.6" thickTop="1" thickBot="1">
      <c r="A35" s="49" t="str">
        <f>'Score Sheet'!C32</f>
        <v/>
      </c>
      <c r="B35" s="50" t="str">
        <f>'Score Sheet'!E32</f>
        <v/>
      </c>
      <c r="C35" s="51" t="str">
        <f>'Score Sheet'!K32</f>
        <v/>
      </c>
      <c r="D35" s="50" t="str">
        <f>'Score Sheet'!M32</f>
        <v/>
      </c>
      <c r="E35" s="49" t="str">
        <f t="shared" si="10"/>
        <v/>
      </c>
      <c r="F35" s="52" t="str">
        <f t="shared" si="11"/>
        <v/>
      </c>
      <c r="G35" s="21" t="e">
        <f t="shared" si="3"/>
        <v>#N/A</v>
      </c>
      <c r="H35" s="46" t="e">
        <f t="shared" si="4"/>
        <v>#N/A</v>
      </c>
      <c r="I35" s="23" t="e">
        <f t="shared" si="5"/>
        <v>#N/A</v>
      </c>
      <c r="J35" s="47" t="e">
        <f t="shared" si="6"/>
        <v>#N/A</v>
      </c>
      <c r="K35" s="48" t="e">
        <f t="shared" si="7"/>
        <v>#N/A</v>
      </c>
      <c r="L35" s="48" t="e">
        <f t="shared" si="8"/>
        <v>#N/A</v>
      </c>
      <c r="M35" s="48" t="e">
        <f t="shared" si="9"/>
        <v>#N/A</v>
      </c>
      <c r="O35" s="269"/>
      <c r="P35" s="3">
        <v>4</v>
      </c>
      <c r="Q35">
        <v>11</v>
      </c>
      <c r="R35" s="78" t="s">
        <v>82</v>
      </c>
      <c r="S35" s="77" t="s">
        <v>95</v>
      </c>
      <c r="T35" s="4" t="s">
        <v>79</v>
      </c>
      <c r="U35" s="5" t="s">
        <v>27</v>
      </c>
      <c r="V35" s="4" t="s">
        <v>103</v>
      </c>
      <c r="W35" s="5" t="s">
        <v>24</v>
      </c>
      <c r="X35" s="4" t="s">
        <v>25</v>
      </c>
      <c r="Y35" s="5" t="s">
        <v>102</v>
      </c>
      <c r="Z35" s="4" t="s">
        <v>30</v>
      </c>
      <c r="AA35" s="5" t="s">
        <v>29</v>
      </c>
      <c r="AB35" s="4" t="s">
        <v>100</v>
      </c>
      <c r="AC35" s="8"/>
      <c r="AD35" s="1"/>
      <c r="AE35" s="1"/>
      <c r="AF35" s="1"/>
      <c r="AG35" s="1"/>
      <c r="AH35" s="1"/>
      <c r="AI35" s="1"/>
      <c r="AJ35" s="1"/>
      <c r="AK35" s="1"/>
    </row>
    <row r="36" spans="1:37" ht="15" thickTop="1">
      <c r="A36" s="49" t="str">
        <f>'Score Sheet'!C33</f>
        <v/>
      </c>
      <c r="B36" s="50" t="str">
        <f>'Score Sheet'!E33</f>
        <v/>
      </c>
      <c r="C36" s="51" t="str">
        <f>'Score Sheet'!K33</f>
        <v/>
      </c>
      <c r="D36" s="50" t="str">
        <f>'Score Sheet'!M33</f>
        <v/>
      </c>
      <c r="E36" s="49" t="str">
        <f t="shared" si="10"/>
        <v/>
      </c>
      <c r="F36" s="52" t="str">
        <f t="shared" si="11"/>
        <v/>
      </c>
      <c r="G36" s="21" t="e">
        <f t="shared" si="3"/>
        <v>#N/A</v>
      </c>
      <c r="H36" s="46" t="e">
        <f t="shared" si="4"/>
        <v>#N/A</v>
      </c>
      <c r="I36" s="23" t="e">
        <f t="shared" si="5"/>
        <v>#N/A</v>
      </c>
      <c r="J36" s="47" t="e">
        <f t="shared" si="6"/>
        <v>#N/A</v>
      </c>
      <c r="K36" s="48" t="e">
        <f t="shared" si="7"/>
        <v>#N/A</v>
      </c>
      <c r="L36" s="48" t="e">
        <f t="shared" si="8"/>
        <v>#N/A</v>
      </c>
      <c r="M36" s="48" t="e">
        <f t="shared" si="9"/>
        <v>#N/A</v>
      </c>
      <c r="O36" s="269"/>
      <c r="P36" s="3">
        <v>5</v>
      </c>
      <c r="Q36">
        <v>12</v>
      </c>
      <c r="R36" s="79" t="s">
        <v>83</v>
      </c>
      <c r="S36" s="78" t="s">
        <v>96</v>
      </c>
      <c r="T36" s="75" t="s">
        <v>80</v>
      </c>
      <c r="U36" s="5" t="s">
        <v>93</v>
      </c>
      <c r="V36" s="39" t="s">
        <v>78</v>
      </c>
      <c r="W36" s="5" t="s">
        <v>103</v>
      </c>
      <c r="X36" s="39" t="s">
        <v>24</v>
      </c>
      <c r="Y36" s="5" t="s">
        <v>25</v>
      </c>
      <c r="Z36" s="39" t="s">
        <v>102</v>
      </c>
      <c r="AA36" s="5" t="s">
        <v>30</v>
      </c>
      <c r="AB36" s="39" t="s">
        <v>29</v>
      </c>
      <c r="AC36" s="5" t="s">
        <v>100</v>
      </c>
      <c r="AD36" s="8"/>
      <c r="AE36" s="1"/>
      <c r="AF36" s="1"/>
      <c r="AG36" s="1"/>
      <c r="AH36" s="1"/>
      <c r="AI36" s="1"/>
      <c r="AJ36" s="1"/>
      <c r="AK36" s="1"/>
    </row>
    <row r="37" spans="1:37" ht="15" thickBot="1">
      <c r="A37" s="49" t="str">
        <f>'Score Sheet'!C34</f>
        <v/>
      </c>
      <c r="B37" s="50" t="str">
        <f>'Score Sheet'!E34</f>
        <v/>
      </c>
      <c r="C37" s="51" t="str">
        <f>'Score Sheet'!K34</f>
        <v/>
      </c>
      <c r="D37" s="50" t="str">
        <f>'Score Sheet'!M34</f>
        <v/>
      </c>
      <c r="E37" s="49" t="str">
        <f t="shared" si="10"/>
        <v/>
      </c>
      <c r="F37" s="52" t="str">
        <f t="shared" si="11"/>
        <v/>
      </c>
      <c r="G37" s="21" t="e">
        <f t="shared" si="3"/>
        <v>#N/A</v>
      </c>
      <c r="H37" s="46" t="e">
        <f t="shared" si="4"/>
        <v>#N/A</v>
      </c>
      <c r="I37" s="23" t="e">
        <f t="shared" si="5"/>
        <v>#N/A</v>
      </c>
      <c r="J37" s="47" t="e">
        <f t="shared" si="6"/>
        <v>#N/A</v>
      </c>
      <c r="K37" s="48" t="e">
        <f t="shared" si="7"/>
        <v>#N/A</v>
      </c>
      <c r="L37" s="48" t="e">
        <f t="shared" si="8"/>
        <v>#N/A</v>
      </c>
      <c r="M37" s="48" t="e">
        <f t="shared" si="9"/>
        <v>#N/A</v>
      </c>
      <c r="O37" s="269"/>
      <c r="P37" s="3">
        <v>6</v>
      </c>
      <c r="Q37">
        <v>13</v>
      </c>
      <c r="R37" s="79" t="s">
        <v>84</v>
      </c>
      <c r="S37" s="80" t="s">
        <v>97</v>
      </c>
      <c r="T37" s="82" t="s">
        <v>81</v>
      </c>
      <c r="U37" s="5" t="s">
        <v>94</v>
      </c>
      <c r="V37" s="4" t="s">
        <v>65</v>
      </c>
      <c r="W37" s="5" t="s">
        <v>78</v>
      </c>
      <c r="X37" s="4" t="s">
        <v>103</v>
      </c>
      <c r="Y37" s="5" t="s">
        <v>24</v>
      </c>
      <c r="Z37" s="4" t="s">
        <v>25</v>
      </c>
      <c r="AA37" s="5" t="s">
        <v>102</v>
      </c>
      <c r="AB37" s="4" t="s">
        <v>30</v>
      </c>
      <c r="AC37" s="5" t="s">
        <v>29</v>
      </c>
      <c r="AD37" s="4" t="s">
        <v>100</v>
      </c>
      <c r="AE37" s="8"/>
      <c r="AF37" s="1"/>
      <c r="AG37" s="1"/>
      <c r="AH37" s="1"/>
      <c r="AI37" s="1"/>
      <c r="AJ37" s="1"/>
      <c r="AK37" s="1"/>
    </row>
    <row r="38" spans="1:37" ht="15" thickTop="1">
      <c r="A38" s="49" t="str">
        <f>'Score Sheet'!C35</f>
        <v/>
      </c>
      <c r="B38" s="50" t="str">
        <f>'Score Sheet'!E35</f>
        <v/>
      </c>
      <c r="C38" s="51" t="str">
        <f>'Score Sheet'!K35</f>
        <v/>
      </c>
      <c r="D38" s="50" t="str">
        <f>'Score Sheet'!M35</f>
        <v/>
      </c>
      <c r="E38" s="49" t="str">
        <f t="shared" si="10"/>
        <v/>
      </c>
      <c r="F38" s="52" t="str">
        <f t="shared" si="11"/>
        <v/>
      </c>
      <c r="G38" s="21" t="e">
        <f t="shared" si="3"/>
        <v>#N/A</v>
      </c>
      <c r="H38" s="46" t="e">
        <f t="shared" si="4"/>
        <v>#N/A</v>
      </c>
      <c r="I38" s="23" t="e">
        <f t="shared" si="5"/>
        <v>#N/A</v>
      </c>
      <c r="J38" s="47" t="e">
        <f t="shared" si="6"/>
        <v>#N/A</v>
      </c>
      <c r="K38" s="48" t="e">
        <f t="shared" si="7"/>
        <v>#N/A</v>
      </c>
      <c r="L38" s="48" t="e">
        <f t="shared" si="8"/>
        <v>#N/A</v>
      </c>
      <c r="M38" s="48" t="e">
        <f t="shared" si="9"/>
        <v>#N/A</v>
      </c>
      <c r="O38" s="269"/>
      <c r="P38" s="3">
        <v>7</v>
      </c>
      <c r="Q38">
        <v>14</v>
      </c>
      <c r="R38" s="79" t="s">
        <v>85</v>
      </c>
      <c r="S38" s="79" t="s">
        <v>83</v>
      </c>
      <c r="T38" s="81" t="s">
        <v>96</v>
      </c>
      <c r="U38" s="83" t="s">
        <v>80</v>
      </c>
      <c r="V38" s="75" t="s">
        <v>93</v>
      </c>
      <c r="W38" s="5" t="s">
        <v>27</v>
      </c>
      <c r="X38" s="39" t="s">
        <v>26</v>
      </c>
      <c r="Y38" s="5" t="s">
        <v>92</v>
      </c>
      <c r="Z38" s="39" t="s">
        <v>77</v>
      </c>
      <c r="AA38" s="5" t="s">
        <v>99</v>
      </c>
      <c r="AB38" s="39" t="s">
        <v>28</v>
      </c>
      <c r="AC38" s="5" t="s">
        <v>101</v>
      </c>
      <c r="AD38" s="39" t="s">
        <v>100</v>
      </c>
      <c r="AE38" s="5" t="s">
        <v>100</v>
      </c>
      <c r="AF38" s="8"/>
      <c r="AG38" s="1"/>
      <c r="AH38" s="1"/>
      <c r="AI38" s="1"/>
      <c r="AJ38" s="1"/>
      <c r="AK38" s="1"/>
    </row>
    <row r="39" spans="1:37">
      <c r="A39" s="49" t="str">
        <f>'Score Sheet'!C36</f>
        <v/>
      </c>
      <c r="B39" s="50" t="str">
        <f>'Score Sheet'!E36</f>
        <v/>
      </c>
      <c r="C39" s="51" t="str">
        <f>'Score Sheet'!K36</f>
        <v/>
      </c>
      <c r="D39" s="50" t="str">
        <f>'Score Sheet'!M36</f>
        <v/>
      </c>
      <c r="E39" s="49" t="str">
        <f t="shared" si="10"/>
        <v/>
      </c>
      <c r="F39" s="52" t="str">
        <f t="shared" si="11"/>
        <v/>
      </c>
      <c r="G39" s="21" t="e">
        <f t="shared" si="3"/>
        <v>#N/A</v>
      </c>
      <c r="H39" s="46" t="e">
        <f t="shared" si="4"/>
        <v>#N/A</v>
      </c>
      <c r="I39" s="23" t="e">
        <f t="shared" si="5"/>
        <v>#N/A</v>
      </c>
      <c r="J39" s="47" t="e">
        <f t="shared" si="6"/>
        <v>#N/A</v>
      </c>
      <c r="K39" s="48" t="e">
        <f t="shared" si="7"/>
        <v>#N/A</v>
      </c>
      <c r="L39" s="48" t="e">
        <f t="shared" si="8"/>
        <v>#N/A</v>
      </c>
      <c r="M39" s="48" t="e">
        <f t="shared" si="9"/>
        <v>#N/A</v>
      </c>
      <c r="O39" s="269"/>
      <c r="P39" s="3">
        <v>8</v>
      </c>
      <c r="Q39">
        <v>15</v>
      </c>
      <c r="R39" s="79" t="s">
        <v>86</v>
      </c>
      <c r="S39" s="79" t="s">
        <v>98</v>
      </c>
      <c r="T39" s="80" t="s">
        <v>82</v>
      </c>
      <c r="U39" s="83" t="s">
        <v>95</v>
      </c>
      <c r="V39" s="4" t="s">
        <v>79</v>
      </c>
      <c r="W39" s="5" t="s">
        <v>65</v>
      </c>
      <c r="X39" s="4" t="s">
        <v>78</v>
      </c>
      <c r="Y39" s="5" t="s">
        <v>103</v>
      </c>
      <c r="Z39" s="4" t="s">
        <v>24</v>
      </c>
      <c r="AA39" s="5" t="s">
        <v>25</v>
      </c>
      <c r="AB39" s="4" t="s">
        <v>102</v>
      </c>
      <c r="AC39" s="5" t="s">
        <v>30</v>
      </c>
      <c r="AD39" s="4" t="s">
        <v>29</v>
      </c>
      <c r="AE39" s="5" t="s">
        <v>100</v>
      </c>
      <c r="AF39" s="4" t="s">
        <v>100</v>
      </c>
      <c r="AG39" s="8"/>
      <c r="AH39" s="1"/>
      <c r="AI39" s="1"/>
      <c r="AJ39" s="1"/>
      <c r="AK39" s="1"/>
    </row>
    <row r="40" spans="1:37" ht="15" thickBot="1">
      <c r="A40" s="49" t="str">
        <f>'Score Sheet'!C37</f>
        <v/>
      </c>
      <c r="B40" s="50" t="str">
        <f>'Score Sheet'!E37</f>
        <v/>
      </c>
      <c r="C40" s="51" t="str">
        <f>'Score Sheet'!K37</f>
        <v/>
      </c>
      <c r="D40" s="50" t="str">
        <f>'Score Sheet'!M37</f>
        <v/>
      </c>
      <c r="E40" s="49" t="str">
        <f t="shared" si="10"/>
        <v/>
      </c>
      <c r="F40" s="52" t="str">
        <f t="shared" si="11"/>
        <v/>
      </c>
      <c r="G40" s="21" t="e">
        <f t="shared" si="3"/>
        <v>#N/A</v>
      </c>
      <c r="H40" s="46" t="e">
        <f t="shared" si="4"/>
        <v>#N/A</v>
      </c>
      <c r="I40" s="23" t="e">
        <f t="shared" si="5"/>
        <v>#N/A</v>
      </c>
      <c r="J40" s="47" t="e">
        <f t="shared" si="6"/>
        <v>#N/A</v>
      </c>
      <c r="K40" s="48" t="e">
        <f t="shared" si="7"/>
        <v>#N/A</v>
      </c>
      <c r="L40" s="48" t="e">
        <f t="shared" si="8"/>
        <v>#N/A</v>
      </c>
      <c r="M40" s="48" t="e">
        <f t="shared" si="9"/>
        <v>#N/A</v>
      </c>
      <c r="O40" s="269"/>
      <c r="P40" s="3">
        <v>9</v>
      </c>
      <c r="Q40">
        <v>16</v>
      </c>
      <c r="R40" s="79" t="s">
        <v>87</v>
      </c>
      <c r="S40" s="79" t="s">
        <v>84</v>
      </c>
      <c r="T40" s="80" t="s">
        <v>97</v>
      </c>
      <c r="U40" s="77" t="s">
        <v>81</v>
      </c>
      <c r="V40" s="39" t="s">
        <v>94</v>
      </c>
      <c r="W40" s="83" t="s">
        <v>93</v>
      </c>
      <c r="X40" s="39" t="s">
        <v>27</v>
      </c>
      <c r="Y40" s="5" t="s">
        <v>26</v>
      </c>
      <c r="Z40" s="39" t="s">
        <v>92</v>
      </c>
      <c r="AA40" s="5" t="s">
        <v>77</v>
      </c>
      <c r="AB40" s="39" t="s">
        <v>99</v>
      </c>
      <c r="AC40" s="5" t="s">
        <v>28</v>
      </c>
      <c r="AD40" s="39" t="s">
        <v>101</v>
      </c>
      <c r="AE40" s="5" t="s">
        <v>29</v>
      </c>
      <c r="AF40" s="39" t="s">
        <v>100</v>
      </c>
      <c r="AG40" s="5" t="s">
        <v>100</v>
      </c>
      <c r="AH40" s="8"/>
      <c r="AI40" s="1"/>
      <c r="AJ40" s="1"/>
      <c r="AK40" s="1"/>
    </row>
    <row r="41" spans="1:37" ht="15" thickTop="1">
      <c r="A41" s="49" t="str">
        <f>'Score Sheet'!C38</f>
        <v/>
      </c>
      <c r="B41" s="50" t="str">
        <f>'Score Sheet'!E38</f>
        <v/>
      </c>
      <c r="C41" s="51" t="str">
        <f>'Score Sheet'!K38</f>
        <v/>
      </c>
      <c r="D41" s="50" t="str">
        <f>'Score Sheet'!M38</f>
        <v/>
      </c>
      <c r="E41" s="49" t="str">
        <f t="shared" si="10"/>
        <v/>
      </c>
      <c r="F41" s="52" t="str">
        <f t="shared" si="11"/>
        <v/>
      </c>
      <c r="G41" s="21" t="e">
        <f t="shared" si="3"/>
        <v>#N/A</v>
      </c>
      <c r="H41" s="46" t="e">
        <f t="shared" si="4"/>
        <v>#N/A</v>
      </c>
      <c r="I41" s="23" t="e">
        <f t="shared" si="5"/>
        <v>#N/A</v>
      </c>
      <c r="J41" s="47" t="e">
        <f t="shared" si="6"/>
        <v>#N/A</v>
      </c>
      <c r="K41" s="48" t="e">
        <f t="shared" si="7"/>
        <v>#N/A</v>
      </c>
      <c r="L41" s="48" t="e">
        <f t="shared" si="8"/>
        <v>#N/A</v>
      </c>
      <c r="M41" s="48" t="e">
        <f t="shared" si="9"/>
        <v>#N/A</v>
      </c>
      <c r="O41" s="269"/>
      <c r="P41" s="3">
        <v>10</v>
      </c>
      <c r="Q41">
        <v>17</v>
      </c>
      <c r="R41" s="79" t="s">
        <v>88</v>
      </c>
      <c r="S41" s="79" t="s">
        <v>85</v>
      </c>
      <c r="T41" s="79" t="s">
        <v>83</v>
      </c>
      <c r="U41" s="81" t="s">
        <v>96</v>
      </c>
      <c r="V41" s="4" t="s">
        <v>80</v>
      </c>
      <c r="W41" s="5" t="s">
        <v>79</v>
      </c>
      <c r="X41" s="4" t="s">
        <v>65</v>
      </c>
      <c r="Y41" s="5" t="s">
        <v>78</v>
      </c>
      <c r="Z41" s="4" t="s">
        <v>103</v>
      </c>
      <c r="AA41" s="5" t="s">
        <v>24</v>
      </c>
      <c r="AB41" s="4" t="s">
        <v>25</v>
      </c>
      <c r="AC41" s="5" t="s">
        <v>102</v>
      </c>
      <c r="AD41" s="4" t="s">
        <v>30</v>
      </c>
      <c r="AE41" s="5" t="s">
        <v>101</v>
      </c>
      <c r="AF41" s="4" t="s">
        <v>29</v>
      </c>
      <c r="AG41" s="5" t="s">
        <v>100</v>
      </c>
      <c r="AH41" s="4" t="s">
        <v>100</v>
      </c>
      <c r="AI41" s="8"/>
      <c r="AJ41" s="1"/>
      <c r="AK41" s="1"/>
    </row>
    <row r="42" spans="1:37">
      <c r="A42" s="49" t="str">
        <f>'Score Sheet'!C39</f>
        <v/>
      </c>
      <c r="B42" s="50" t="str">
        <f>'Score Sheet'!E39</f>
        <v/>
      </c>
      <c r="C42" s="51" t="str">
        <f>'Score Sheet'!K39</f>
        <v/>
      </c>
      <c r="D42" s="50" t="str">
        <f>'Score Sheet'!M39</f>
        <v/>
      </c>
      <c r="E42" s="49" t="str">
        <f t="shared" si="10"/>
        <v/>
      </c>
      <c r="F42" s="52" t="str">
        <f t="shared" si="11"/>
        <v/>
      </c>
      <c r="G42" s="21" t="e">
        <f t="shared" si="3"/>
        <v>#N/A</v>
      </c>
      <c r="H42" s="46" t="e">
        <f t="shared" si="4"/>
        <v>#N/A</v>
      </c>
      <c r="I42" s="23" t="e">
        <f t="shared" si="5"/>
        <v>#N/A</v>
      </c>
      <c r="J42" s="47" t="e">
        <f t="shared" si="6"/>
        <v>#N/A</v>
      </c>
      <c r="K42" s="48" t="e">
        <f t="shared" si="7"/>
        <v>#N/A</v>
      </c>
      <c r="L42" s="48" t="e">
        <f t="shared" si="8"/>
        <v>#N/A</v>
      </c>
      <c r="M42" s="48" t="e">
        <f t="shared" si="9"/>
        <v>#N/A</v>
      </c>
      <c r="O42" s="269"/>
      <c r="P42" s="3">
        <v>11</v>
      </c>
      <c r="Q42">
        <v>18</v>
      </c>
      <c r="R42" s="79" t="s">
        <v>89</v>
      </c>
      <c r="S42" s="79" t="s">
        <v>86</v>
      </c>
      <c r="T42" s="79" t="s">
        <v>98</v>
      </c>
      <c r="U42" s="80" t="s">
        <v>82</v>
      </c>
      <c r="V42" s="75" t="s">
        <v>95</v>
      </c>
      <c r="W42" s="5" t="s">
        <v>94</v>
      </c>
      <c r="X42" s="39" t="s">
        <v>93</v>
      </c>
      <c r="Y42" s="5" t="s">
        <v>27</v>
      </c>
      <c r="Z42" s="39" t="s">
        <v>26</v>
      </c>
      <c r="AA42" s="5" t="s">
        <v>92</v>
      </c>
      <c r="AB42" s="39" t="s">
        <v>77</v>
      </c>
      <c r="AC42" s="5" t="s">
        <v>99</v>
      </c>
      <c r="AD42" s="39" t="s">
        <v>28</v>
      </c>
      <c r="AE42" s="5" t="s">
        <v>30</v>
      </c>
      <c r="AF42" s="39" t="s">
        <v>101</v>
      </c>
      <c r="AG42" s="5" t="s">
        <v>29</v>
      </c>
      <c r="AH42" s="39" t="s">
        <v>100</v>
      </c>
      <c r="AI42" s="5" t="s">
        <v>100</v>
      </c>
      <c r="AJ42" s="8"/>
      <c r="AK42" s="1"/>
    </row>
    <row r="43" spans="1:37" ht="15" thickBot="1">
      <c r="A43" s="49" t="str">
        <f>'Score Sheet'!C40</f>
        <v/>
      </c>
      <c r="B43" s="50" t="str">
        <f>'Score Sheet'!E40</f>
        <v/>
      </c>
      <c r="C43" s="51" t="str">
        <f>'Score Sheet'!K40</f>
        <v/>
      </c>
      <c r="D43" s="50" t="str">
        <f>'Score Sheet'!M40</f>
        <v/>
      </c>
      <c r="E43" s="49" t="str">
        <f t="shared" si="10"/>
        <v/>
      </c>
      <c r="F43" s="52" t="str">
        <f t="shared" si="11"/>
        <v/>
      </c>
      <c r="G43" s="21" t="e">
        <f t="shared" si="3"/>
        <v>#N/A</v>
      </c>
      <c r="H43" s="46" t="e">
        <f t="shared" si="4"/>
        <v>#N/A</v>
      </c>
      <c r="I43" s="23" t="e">
        <f t="shared" si="5"/>
        <v>#N/A</v>
      </c>
      <c r="J43" s="47" t="e">
        <f t="shared" si="6"/>
        <v>#N/A</v>
      </c>
      <c r="K43" s="48" t="e">
        <f t="shared" ref="K43:K44" si="12">RIGHT( I43,LEN(I43)-FIND( ":", I43))</f>
        <v>#N/A</v>
      </c>
      <c r="L43" s="48" t="e">
        <f t="shared" ref="L43:L44" si="13">IF(B43&gt;=D43,K43,J43)</f>
        <v>#N/A</v>
      </c>
      <c r="M43" s="48" t="e">
        <f t="shared" ref="M43:M44" si="14">IF(B43&gt;=D43,J43,K43)</f>
        <v>#N/A</v>
      </c>
      <c r="O43" s="269"/>
      <c r="P43" s="3">
        <v>12</v>
      </c>
      <c r="Q43">
        <v>19</v>
      </c>
      <c r="R43" s="79" t="s">
        <v>90</v>
      </c>
      <c r="S43" s="79" t="s">
        <v>87</v>
      </c>
      <c r="T43" s="79" t="s">
        <v>84</v>
      </c>
      <c r="U43" s="80" t="s">
        <v>97</v>
      </c>
      <c r="V43" s="82" t="s">
        <v>81</v>
      </c>
      <c r="W43" s="5" t="s">
        <v>80</v>
      </c>
      <c r="X43" s="4" t="s">
        <v>79</v>
      </c>
      <c r="Y43" s="5" t="s">
        <v>65</v>
      </c>
      <c r="Z43" s="4" t="s">
        <v>78</v>
      </c>
      <c r="AA43" s="5" t="s">
        <v>103</v>
      </c>
      <c r="AB43" s="4" t="s">
        <v>24</v>
      </c>
      <c r="AC43" s="5" t="s">
        <v>25</v>
      </c>
      <c r="AD43" s="4" t="s">
        <v>102</v>
      </c>
      <c r="AE43" s="5" t="s">
        <v>28</v>
      </c>
      <c r="AF43" s="4" t="s">
        <v>30</v>
      </c>
      <c r="AG43" s="5" t="s">
        <v>101</v>
      </c>
      <c r="AH43" s="4" t="s">
        <v>29</v>
      </c>
      <c r="AI43" s="5" t="s">
        <v>100</v>
      </c>
      <c r="AJ43" s="4" t="s">
        <v>100</v>
      </c>
      <c r="AK43" s="8"/>
    </row>
    <row r="44" spans="1:37" ht="15.6" thickTop="1" thickBot="1">
      <c r="A44" s="53" t="str">
        <f>'Score Sheet'!C41</f>
        <v/>
      </c>
      <c r="B44" s="54" t="str">
        <f>'Score Sheet'!E41</f>
        <v/>
      </c>
      <c r="C44" s="55" t="str">
        <f>'Score Sheet'!K41</f>
        <v/>
      </c>
      <c r="D44" s="54" t="str">
        <f>'Score Sheet'!M41</f>
        <v/>
      </c>
      <c r="E44" s="53" t="str">
        <f t="shared" si="10"/>
        <v/>
      </c>
      <c r="F44" s="56" t="str">
        <f t="shared" si="11"/>
        <v/>
      </c>
      <c r="G44" s="57" t="e">
        <f t="shared" si="3"/>
        <v>#N/A</v>
      </c>
      <c r="H44" s="22" t="e">
        <f t="shared" si="4"/>
        <v>#N/A</v>
      </c>
      <c r="I44" s="22" t="e">
        <f t="shared" si="5"/>
        <v>#N/A</v>
      </c>
      <c r="J44" s="58" t="e">
        <f t="shared" ref="J44" si="15">LEFT(I44, SEARCH(":",I44,1)-1)</f>
        <v>#N/A</v>
      </c>
      <c r="K44" s="59" t="e">
        <f t="shared" si="12"/>
        <v>#N/A</v>
      </c>
      <c r="L44" s="59" t="e">
        <f t="shared" si="13"/>
        <v>#N/A</v>
      </c>
      <c r="M44" s="59" t="e">
        <f t="shared" si="14"/>
        <v>#N/A</v>
      </c>
      <c r="O44" s="269"/>
      <c r="P44" s="3">
        <v>14</v>
      </c>
      <c r="Q44">
        <v>20</v>
      </c>
      <c r="R44" s="79" t="s">
        <v>91</v>
      </c>
      <c r="S44" s="79" t="s">
        <v>88</v>
      </c>
      <c r="T44" s="79" t="s">
        <v>85</v>
      </c>
      <c r="U44" s="79" t="s">
        <v>83</v>
      </c>
      <c r="V44" s="81" t="s">
        <v>96</v>
      </c>
      <c r="W44" s="83" t="s">
        <v>95</v>
      </c>
      <c r="X44" s="39" t="s">
        <v>94</v>
      </c>
      <c r="Y44" s="5" t="s">
        <v>93</v>
      </c>
      <c r="Z44" s="39" t="s">
        <v>27</v>
      </c>
      <c r="AA44" s="5" t="s">
        <v>26</v>
      </c>
      <c r="AB44" s="39" t="s">
        <v>92</v>
      </c>
      <c r="AC44" s="5" t="s">
        <v>77</v>
      </c>
      <c r="AD44" s="39" t="s">
        <v>99</v>
      </c>
      <c r="AE44" s="5" t="s">
        <v>102</v>
      </c>
      <c r="AF44" s="39" t="s">
        <v>28</v>
      </c>
      <c r="AG44" s="5" t="s">
        <v>30</v>
      </c>
      <c r="AH44" s="39" t="s">
        <v>101</v>
      </c>
      <c r="AI44" s="5" t="s">
        <v>29</v>
      </c>
      <c r="AJ44" s="39" t="s">
        <v>100</v>
      </c>
      <c r="AK44" s="5" t="s">
        <v>100</v>
      </c>
    </row>
    <row r="45" spans="1:37">
      <c r="A45" s="1"/>
      <c r="P45" s="6" t="s">
        <v>31</v>
      </c>
      <c r="Q45" s="6"/>
      <c r="R45" s="3">
        <v>-6</v>
      </c>
      <c r="S45" s="3">
        <v>-5</v>
      </c>
      <c r="T45" s="3">
        <v>-4</v>
      </c>
      <c r="U45" s="3">
        <v>-3</v>
      </c>
      <c r="V45" s="3">
        <v>-2</v>
      </c>
      <c r="W45" s="3">
        <v>-1</v>
      </c>
      <c r="X45" s="3">
        <v>0</v>
      </c>
      <c r="Y45" s="3">
        <v>1</v>
      </c>
      <c r="Z45" s="3">
        <v>2</v>
      </c>
      <c r="AA45" s="3">
        <v>3</v>
      </c>
      <c r="AB45" s="3">
        <v>4</v>
      </c>
      <c r="AC45" s="3">
        <v>5</v>
      </c>
      <c r="AD45" s="3">
        <v>6</v>
      </c>
      <c r="AE45" s="3">
        <v>7</v>
      </c>
      <c r="AF45" s="3">
        <v>8</v>
      </c>
      <c r="AG45" s="3">
        <v>9</v>
      </c>
      <c r="AH45" s="3">
        <v>10</v>
      </c>
      <c r="AI45" s="3">
        <v>11</v>
      </c>
      <c r="AJ45" s="3">
        <v>12</v>
      </c>
      <c r="AK45" s="3">
        <v>14</v>
      </c>
    </row>
    <row r="46" spans="1:37" hidden="1">
      <c r="B46"/>
      <c r="C46"/>
      <c r="D46"/>
      <c r="F46"/>
      <c r="G46"/>
      <c r="H46"/>
      <c r="O46" s="1"/>
      <c r="R46" s="1">
        <v>1</v>
      </c>
      <c r="S46" s="1">
        <v>2</v>
      </c>
      <c r="T46" s="1">
        <v>3</v>
      </c>
      <c r="U46" s="1">
        <v>4</v>
      </c>
      <c r="V46" s="1">
        <v>5</v>
      </c>
      <c r="W46" s="1">
        <v>6</v>
      </c>
      <c r="X46" s="1">
        <v>7</v>
      </c>
      <c r="Y46" s="1">
        <v>8</v>
      </c>
      <c r="Z46" s="1">
        <v>9</v>
      </c>
      <c r="AA46" s="1">
        <v>10</v>
      </c>
      <c r="AB46" s="1">
        <v>11</v>
      </c>
      <c r="AC46" s="1">
        <v>12</v>
      </c>
      <c r="AD46" s="1">
        <v>13</v>
      </c>
      <c r="AE46" s="1">
        <v>14</v>
      </c>
      <c r="AF46" s="1">
        <v>15</v>
      </c>
      <c r="AG46" s="1">
        <v>16</v>
      </c>
      <c r="AH46" s="1">
        <v>17</v>
      </c>
      <c r="AI46" s="1">
        <v>18</v>
      </c>
      <c r="AJ46" s="1">
        <v>19</v>
      </c>
      <c r="AK46" s="1">
        <v>20</v>
      </c>
    </row>
    <row r="47" spans="1:37">
      <c r="R47" s="270" t="s">
        <v>37</v>
      </c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</row>
    <row r="48" spans="1:37" ht="15" customHeight="1">
      <c r="N48" t="s">
        <v>55</v>
      </c>
    </row>
    <row r="49" spans="2:9" ht="15" customHeight="1">
      <c r="B49" s="36"/>
      <c r="C49" s="84"/>
      <c r="E49" s="1"/>
      <c r="G49"/>
      <c r="H49"/>
      <c r="I49"/>
    </row>
    <row r="50" spans="2:9">
      <c r="B50" s="85"/>
      <c r="C50" s="85"/>
      <c r="E50" s="1"/>
      <c r="G50"/>
      <c r="H50"/>
      <c r="I50"/>
    </row>
    <row r="51" spans="2:9">
      <c r="B51" s="85"/>
      <c r="C51" s="85"/>
      <c r="E51" s="1"/>
      <c r="G51"/>
      <c r="H51"/>
      <c r="I51"/>
    </row>
    <row r="52" spans="2:9">
      <c r="B52" s="85"/>
      <c r="C52" s="85"/>
      <c r="E52" s="1"/>
      <c r="G52"/>
      <c r="H52"/>
      <c r="I52"/>
    </row>
    <row r="53" spans="2:9">
      <c r="B53" s="85"/>
      <c r="C53" s="85"/>
      <c r="E53" s="1"/>
      <c r="G53"/>
      <c r="H53"/>
      <c r="I53"/>
    </row>
    <row r="54" spans="2:9">
      <c r="B54" s="85"/>
      <c r="C54" s="85"/>
      <c r="E54" s="1"/>
      <c r="G54"/>
      <c r="H54"/>
      <c r="I54"/>
    </row>
    <row r="55" spans="2:9">
      <c r="B55" s="85"/>
      <c r="C55" s="85"/>
      <c r="E55" s="1"/>
      <c r="G55"/>
      <c r="H55"/>
      <c r="I55"/>
    </row>
    <row r="56" spans="2:9">
      <c r="B56" s="85"/>
      <c r="C56" s="85"/>
      <c r="E56" s="1"/>
      <c r="G56"/>
      <c r="H56"/>
      <c r="I56"/>
    </row>
    <row r="57" spans="2:9">
      <c r="B57" s="85"/>
      <c r="C57" s="85"/>
    </row>
    <row r="58" spans="2:9">
      <c r="B58" s="85"/>
      <c r="C58" s="85"/>
    </row>
    <row r="59" spans="2:9">
      <c r="B59" s="85"/>
      <c r="C59" s="85"/>
    </row>
  </sheetData>
  <sortState xmlns:xlrd2="http://schemas.microsoft.com/office/spreadsheetml/2017/richdata2" ref="A50:C56">
    <sortCondition descending="1" ref="A50:A56"/>
  </sortState>
  <mergeCells count="82">
    <mergeCell ref="M13:M15"/>
    <mergeCell ref="E14:F14"/>
    <mergeCell ref="C2:D3"/>
    <mergeCell ref="E2:E3"/>
    <mergeCell ref="F2:F3"/>
    <mergeCell ref="G2:G3"/>
    <mergeCell ref="L13:L15"/>
    <mergeCell ref="H4:H5"/>
    <mergeCell ref="H6:H7"/>
    <mergeCell ref="G10:G11"/>
    <mergeCell ref="D16:D17"/>
    <mergeCell ref="D18:D19"/>
    <mergeCell ref="B4:B5"/>
    <mergeCell ref="B8:B9"/>
    <mergeCell ref="B6:B7"/>
    <mergeCell ref="B10:B11"/>
    <mergeCell ref="D20:D21"/>
    <mergeCell ref="D22:D23"/>
    <mergeCell ref="O25:O44"/>
    <mergeCell ref="R47:AK47"/>
    <mergeCell ref="J26:J28"/>
    <mergeCell ref="E27:F27"/>
    <mergeCell ref="I27:I28"/>
    <mergeCell ref="K26:K28"/>
    <mergeCell ref="L26:L28"/>
    <mergeCell ref="M26:M28"/>
    <mergeCell ref="L20:L21"/>
    <mergeCell ref="M20:M21"/>
    <mergeCell ref="E22:E23"/>
    <mergeCell ref="F22:F23"/>
    <mergeCell ref="G22:G23"/>
    <mergeCell ref="H22:H23"/>
    <mergeCell ref="A8:A11"/>
    <mergeCell ref="F4:F5"/>
    <mergeCell ref="F6:F7"/>
    <mergeCell ref="G4:G5"/>
    <mergeCell ref="H8:H9"/>
    <mergeCell ref="H10:H11"/>
    <mergeCell ref="G6:G7"/>
    <mergeCell ref="F8:F9"/>
    <mergeCell ref="G8:G9"/>
    <mergeCell ref="F10:F11"/>
    <mergeCell ref="A4:A7"/>
    <mergeCell ref="A16:A19"/>
    <mergeCell ref="B16:B17"/>
    <mergeCell ref="B18:B19"/>
    <mergeCell ref="A20:A23"/>
    <mergeCell ref="B20:B21"/>
    <mergeCell ref="B22:B23"/>
    <mergeCell ref="I22:I23"/>
    <mergeCell ref="J22:J23"/>
    <mergeCell ref="K22:K23"/>
    <mergeCell ref="L22:L23"/>
    <mergeCell ref="M22:M23"/>
    <mergeCell ref="E20:E21"/>
    <mergeCell ref="F20:F21"/>
    <mergeCell ref="G20:G21"/>
    <mergeCell ref="H20:H21"/>
    <mergeCell ref="I20:I21"/>
    <mergeCell ref="K16:K17"/>
    <mergeCell ref="J13:J15"/>
    <mergeCell ref="K13:K15"/>
    <mergeCell ref="I14:I15"/>
    <mergeCell ref="J20:J21"/>
    <mergeCell ref="K20:K21"/>
    <mergeCell ref="I18:I19"/>
    <mergeCell ref="E16:E17"/>
    <mergeCell ref="E18:E19"/>
    <mergeCell ref="L16:L17"/>
    <mergeCell ref="M16:M17"/>
    <mergeCell ref="F18:F19"/>
    <mergeCell ref="G18:G19"/>
    <mergeCell ref="H18:H19"/>
    <mergeCell ref="J18:J19"/>
    <mergeCell ref="K18:K19"/>
    <mergeCell ref="L18:L19"/>
    <mergeCell ref="M18:M19"/>
    <mergeCell ref="F16:F17"/>
    <mergeCell ref="G16:G17"/>
    <mergeCell ref="H16:H17"/>
    <mergeCell ref="I16:I17"/>
    <mergeCell ref="J16:J17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Score Sheet</vt:lpstr>
      <vt:lpstr>Clips-Pegs to Carry</vt:lpstr>
      <vt:lpstr>Calculation Sheet</vt:lpstr>
      <vt:lpstr>'Score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Duncan</dc:creator>
  <cp:lastModifiedBy>Peter Duncan</cp:lastModifiedBy>
  <cp:lastPrinted>2025-05-11T08:01:27Z</cp:lastPrinted>
  <dcterms:created xsi:type="dcterms:W3CDTF">2023-06-26T10:19:34Z</dcterms:created>
  <dcterms:modified xsi:type="dcterms:W3CDTF">2025-06-11T20:34:34Z</dcterms:modified>
</cp:coreProperties>
</file>