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oss\Documents\Croquet\"/>
    </mc:Choice>
  </mc:AlternateContent>
  <xr:revisionPtr revIDLastSave="0" documentId="8_{8DD0DE52-90E5-423A-A434-C23FC1CBB886}" xr6:coauthVersionLast="47" xr6:coauthVersionMax="47" xr10:uidLastSave="{00000000-0000-0000-0000-000000000000}"/>
  <bookViews>
    <workbookView xWindow="-120" yWindow="-120" windowWidth="24240" windowHeight="13020" xr2:uid="{F8A56859-4BC1-456A-BDD8-794AC0908642}"/>
  </bookViews>
  <sheets>
    <sheet name="Score Sheet" sheetId="1" r:id="rId1"/>
    <sheet name="Clips-Pegs to Carry" sheetId="4" r:id="rId2"/>
    <sheet name="Calculation Sheet" sheetId="3" state="hidden" r:id="rId3"/>
  </sheets>
  <definedNames>
    <definedName name="_xlnm.Print_Area" localSheetId="2">'Calculation Sheet'!$O$25:$AK$47</definedName>
    <definedName name="_xlnm.Print_Area" localSheetId="0">'Score Sheet'!$A$1:$R$46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M43" i="1"/>
  <c r="D44" i="3" s="1"/>
  <c r="M42" i="1"/>
  <c r="D43" i="3" s="1"/>
  <c r="M41" i="1"/>
  <c r="D42" i="3" s="1"/>
  <c r="M40" i="1"/>
  <c r="D41" i="3" s="1"/>
  <c r="M30" i="1"/>
  <c r="D32" i="3" s="1"/>
  <c r="M29" i="1"/>
  <c r="D31" i="3" s="1"/>
  <c r="M28" i="1"/>
  <c r="D30" i="3" s="1"/>
  <c r="M27" i="1"/>
  <c r="D29" i="3" s="1"/>
  <c r="E30" i="1"/>
  <c r="E29" i="1"/>
  <c r="E28" i="1"/>
  <c r="K40" i="1"/>
  <c r="K37" i="1"/>
  <c r="K34" i="1"/>
  <c r="K43" i="1"/>
  <c r="K38" i="1"/>
  <c r="K31" i="1"/>
  <c r="K42" i="1"/>
  <c r="K39" i="1"/>
  <c r="K32" i="1"/>
  <c r="K33" i="1"/>
  <c r="K36" i="1"/>
  <c r="K41" i="1"/>
  <c r="M38" i="1"/>
  <c r="D39" i="3" s="1"/>
  <c r="M37" i="1"/>
  <c r="D38" i="3" s="1"/>
  <c r="M32" i="1"/>
  <c r="D34" i="3" s="1"/>
  <c r="M36" i="1"/>
  <c r="D37" i="3" s="1"/>
  <c r="M33" i="1"/>
  <c r="D35" i="3" s="1"/>
  <c r="M34" i="1"/>
  <c r="D36" i="3" s="1"/>
  <c r="M31" i="1"/>
  <c r="D33" i="3" s="1"/>
  <c r="M39" i="1"/>
  <c r="D40" i="3" s="1"/>
  <c r="E40" i="1"/>
  <c r="E41" i="1"/>
  <c r="E42" i="1"/>
  <c r="E43" i="1"/>
  <c r="E36" i="1"/>
  <c r="E37" i="1"/>
  <c r="E38" i="1"/>
  <c r="E39" i="1"/>
  <c r="E31" i="1"/>
  <c r="E32" i="1"/>
  <c r="E33" i="1"/>
  <c r="E34" i="1"/>
  <c r="B43" i="3" l="1"/>
  <c r="B36" i="3"/>
  <c r="B44" i="3"/>
  <c r="B30" i="3"/>
  <c r="B31" i="3"/>
  <c r="B42" i="3"/>
  <c r="B32" i="3"/>
  <c r="B41" i="3"/>
  <c r="B35" i="3"/>
  <c r="B34" i="3"/>
  <c r="B33" i="3"/>
  <c r="B40" i="3"/>
  <c r="B39" i="3"/>
  <c r="B38" i="3"/>
  <c r="B37" i="3"/>
  <c r="B29" i="3"/>
  <c r="I10" i="1"/>
  <c r="I11" i="1"/>
  <c r="I9" i="1"/>
  <c r="K30" i="1" l="1"/>
  <c r="K29" i="1"/>
  <c r="K28" i="1"/>
  <c r="K27" i="1"/>
  <c r="C43" i="1"/>
  <c r="C42" i="1"/>
  <c r="C41" i="1"/>
  <c r="C40" i="1"/>
  <c r="C39" i="1"/>
  <c r="C38" i="1"/>
  <c r="C37" i="1"/>
  <c r="C36" i="1"/>
  <c r="C34" i="1"/>
  <c r="C33" i="1"/>
  <c r="C32" i="1"/>
  <c r="C31" i="1"/>
  <c r="C30" i="1"/>
  <c r="C29" i="1"/>
  <c r="C28" i="1"/>
  <c r="C27" i="1"/>
  <c r="C4" i="3" l="1"/>
  <c r="D4" i="3" s="1"/>
  <c r="C10" i="3"/>
  <c r="C9" i="3"/>
  <c r="C5" i="3"/>
  <c r="C8" i="3" l="1"/>
  <c r="E8" i="3" s="1"/>
  <c r="E10" i="3"/>
  <c r="E9" i="3"/>
  <c r="C11" i="3"/>
  <c r="E11" i="3" s="1"/>
  <c r="C7" i="3"/>
  <c r="D7" i="3" s="1"/>
  <c r="D5" i="3"/>
  <c r="C6" i="3"/>
  <c r="D6" i="3" s="1"/>
  <c r="C42" i="3"/>
  <c r="C37" i="3"/>
  <c r="C35" i="3"/>
  <c r="C32" i="3"/>
  <c r="C36" i="3"/>
  <c r="C41" i="3"/>
  <c r="C38" i="3"/>
  <c r="C31" i="3"/>
  <c r="C44" i="3"/>
  <c r="C39" i="3"/>
  <c r="C33" i="3"/>
  <c r="C30" i="3"/>
  <c r="C43" i="3"/>
  <c r="C40" i="3"/>
  <c r="C34" i="3"/>
  <c r="C29" i="3"/>
  <c r="A42" i="3"/>
  <c r="A43" i="3"/>
  <c r="A44" i="3"/>
  <c r="A41" i="3"/>
  <c r="A38" i="3"/>
  <c r="A39" i="3"/>
  <c r="A40" i="3"/>
  <c r="A37" i="3"/>
  <c r="A34" i="3"/>
  <c r="A35" i="3"/>
  <c r="A36" i="3"/>
  <c r="A33" i="3"/>
  <c r="A31" i="3"/>
  <c r="A32" i="3"/>
  <c r="A30" i="3"/>
  <c r="A29" i="3"/>
  <c r="E30" i="3" l="1"/>
  <c r="G30" i="3" s="1"/>
  <c r="F30" i="3"/>
  <c r="H30" i="3" s="1"/>
  <c r="F29" i="3"/>
  <c r="H29" i="3" s="1"/>
  <c r="E29" i="3"/>
  <c r="G29" i="3" s="1"/>
  <c r="F10" i="3"/>
  <c r="G10" i="3" s="1"/>
  <c r="F8" i="3"/>
  <c r="G8" i="3" s="1"/>
  <c r="D8" i="3"/>
  <c r="D9" i="3"/>
  <c r="D10" i="3"/>
  <c r="D11" i="3"/>
  <c r="E5" i="3"/>
  <c r="E6" i="3"/>
  <c r="E7" i="3"/>
  <c r="E4" i="3"/>
  <c r="F40" i="3"/>
  <c r="H40" i="3" s="1"/>
  <c r="F34" i="3"/>
  <c r="H34" i="3" s="1"/>
  <c r="F37" i="3"/>
  <c r="H37" i="3" s="1"/>
  <c r="F31" i="3"/>
  <c r="H31" i="3" s="1"/>
  <c r="F38" i="3"/>
  <c r="H38" i="3" s="1"/>
  <c r="E32" i="3"/>
  <c r="G32" i="3" s="1"/>
  <c r="F41" i="3"/>
  <c r="H41" i="3" s="1"/>
  <c r="F35" i="3"/>
  <c r="H35" i="3" s="1"/>
  <c r="E44" i="3"/>
  <c r="G44" i="3" s="1"/>
  <c r="E36" i="3"/>
  <c r="G36" i="3" s="1"/>
  <c r="E43" i="3"/>
  <c r="G43" i="3" s="1"/>
  <c r="F39" i="3"/>
  <c r="H39" i="3" s="1"/>
  <c r="F33" i="3"/>
  <c r="H33" i="3" s="1"/>
  <c r="F42" i="3"/>
  <c r="H42" i="3" s="1"/>
  <c r="E31" i="3"/>
  <c r="G31" i="3" s="1"/>
  <c r="F36" i="3"/>
  <c r="H36" i="3" s="1"/>
  <c r="E42" i="3"/>
  <c r="G42" i="3" s="1"/>
  <c r="F44" i="3"/>
  <c r="H44" i="3" s="1"/>
  <c r="F32" i="3"/>
  <c r="H32" i="3" s="1"/>
  <c r="E41" i="3"/>
  <c r="G41" i="3" s="1"/>
  <c r="F43" i="3"/>
  <c r="H43" i="3" s="1"/>
  <c r="E40" i="3"/>
  <c r="G40" i="3" s="1"/>
  <c r="E39" i="3"/>
  <c r="G39" i="3" s="1"/>
  <c r="E38" i="3"/>
  <c r="G38" i="3" s="1"/>
  <c r="E37" i="3"/>
  <c r="G37" i="3" s="1"/>
  <c r="E35" i="3"/>
  <c r="G35" i="3" s="1"/>
  <c r="E34" i="3"/>
  <c r="G34" i="3" s="1"/>
  <c r="E33" i="3"/>
  <c r="G33" i="3" s="1"/>
  <c r="H8" i="3" l="1"/>
  <c r="C18" i="3" s="1"/>
  <c r="H10" i="3"/>
  <c r="I29" i="3"/>
  <c r="J29" i="3" s="1"/>
  <c r="F4" i="3"/>
  <c r="G4" i="3" s="1"/>
  <c r="I30" i="3"/>
  <c r="F6" i="3"/>
  <c r="G6" i="3" s="1"/>
  <c r="I33" i="3"/>
  <c r="I32" i="3"/>
  <c r="I35" i="3"/>
  <c r="I43" i="3"/>
  <c r="J43" i="3" s="1"/>
  <c r="I41" i="3"/>
  <c r="I36" i="3"/>
  <c r="I38" i="3"/>
  <c r="I44" i="3"/>
  <c r="I31" i="3"/>
  <c r="I42" i="3"/>
  <c r="I37" i="3"/>
  <c r="I34" i="3"/>
  <c r="I39" i="3"/>
  <c r="I40" i="3"/>
  <c r="D18" i="3" l="1"/>
  <c r="M18" i="1" s="1"/>
  <c r="J18" i="1"/>
  <c r="H4" i="3"/>
  <c r="H6" i="3"/>
  <c r="C22" i="3"/>
  <c r="C23" i="3"/>
  <c r="J22" i="1" s="1"/>
  <c r="C19" i="3"/>
  <c r="J19" i="1" s="1"/>
  <c r="K29" i="3"/>
  <c r="M29" i="3" s="1"/>
  <c r="N27" i="1" s="1"/>
  <c r="P27" i="1" s="1"/>
  <c r="J30" i="3"/>
  <c r="K30" i="3"/>
  <c r="K33" i="3"/>
  <c r="J33" i="3"/>
  <c r="J39" i="3"/>
  <c r="K39" i="3"/>
  <c r="J34" i="3"/>
  <c r="K34" i="3"/>
  <c r="J40" i="3"/>
  <c r="K40" i="3"/>
  <c r="J35" i="3"/>
  <c r="K35" i="3"/>
  <c r="J37" i="3"/>
  <c r="K37" i="3"/>
  <c r="K32" i="3"/>
  <c r="J32" i="3"/>
  <c r="J42" i="3"/>
  <c r="K42" i="3"/>
  <c r="K31" i="3"/>
  <c r="J31" i="3"/>
  <c r="K41" i="3"/>
  <c r="J41" i="3"/>
  <c r="J38" i="3"/>
  <c r="K38" i="3"/>
  <c r="K36" i="3"/>
  <c r="J36" i="3"/>
  <c r="K43" i="3"/>
  <c r="K44" i="3"/>
  <c r="J44" i="3"/>
  <c r="J21" i="1" l="1"/>
  <c r="D22" i="3"/>
  <c r="M21" i="1" s="1"/>
  <c r="C17" i="3"/>
  <c r="B19" i="1" s="1"/>
  <c r="C16" i="3"/>
  <c r="D16" i="3" s="1"/>
  <c r="L30" i="3"/>
  <c r="F28" i="1" s="1"/>
  <c r="H28" i="1" s="1"/>
  <c r="C20" i="3"/>
  <c r="C21" i="3"/>
  <c r="B22" i="1" s="1"/>
  <c r="M30" i="3"/>
  <c r="N28" i="1" s="1"/>
  <c r="P28" i="1" s="1"/>
  <c r="L29" i="3"/>
  <c r="L41" i="3"/>
  <c r="F40" i="1" s="1"/>
  <c r="H40" i="1" s="1"/>
  <c r="M40" i="3"/>
  <c r="N39" i="1" s="1"/>
  <c r="P39" i="1" s="1"/>
  <c r="M32" i="3"/>
  <c r="N30" i="1" s="1"/>
  <c r="P30" i="1" s="1"/>
  <c r="L38" i="3"/>
  <c r="F37" i="1" s="1"/>
  <c r="H37" i="1" s="1"/>
  <c r="M37" i="3"/>
  <c r="N36" i="1" s="1"/>
  <c r="P36" i="1" s="1"/>
  <c r="M42" i="3"/>
  <c r="N41" i="1" s="1"/>
  <c r="P41" i="1" s="1"/>
  <c r="M33" i="3"/>
  <c r="N31" i="1" s="1"/>
  <c r="P31" i="1" s="1"/>
  <c r="M39" i="3"/>
  <c r="N38" i="1" s="1"/>
  <c r="P38" i="1" s="1"/>
  <c r="L43" i="3"/>
  <c r="F42" i="1" s="1"/>
  <c r="H42" i="1" s="1"/>
  <c r="L42" i="3"/>
  <c r="F41" i="1" s="1"/>
  <c r="H41" i="1" s="1"/>
  <c r="L36" i="3"/>
  <c r="F34" i="1" s="1"/>
  <c r="H34" i="1" s="1"/>
  <c r="M43" i="3"/>
  <c r="N42" i="1" s="1"/>
  <c r="P42" i="1" s="1"/>
  <c r="M35" i="3"/>
  <c r="N33" i="1" s="1"/>
  <c r="P33" i="1" s="1"/>
  <c r="L40" i="3"/>
  <c r="F39" i="1" s="1"/>
  <c r="H39" i="1" s="1"/>
  <c r="M36" i="3"/>
  <c r="N34" i="1" s="1"/>
  <c r="P34" i="1" s="1"/>
  <c r="L39" i="3"/>
  <c r="F38" i="1" s="1"/>
  <c r="H38" i="1" s="1"/>
  <c r="L33" i="3"/>
  <c r="F31" i="1" s="1"/>
  <c r="H31" i="1" s="1"/>
  <c r="L37" i="3"/>
  <c r="F36" i="1" s="1"/>
  <c r="H36" i="1" s="1"/>
  <c r="L32" i="3"/>
  <c r="F30" i="1" s="1"/>
  <c r="H30" i="1" s="1"/>
  <c r="M31" i="3"/>
  <c r="N29" i="1" s="1"/>
  <c r="P29" i="1" s="1"/>
  <c r="L31" i="3"/>
  <c r="F29" i="1" s="1"/>
  <c r="H29" i="1" s="1"/>
  <c r="M41" i="3"/>
  <c r="N40" i="1" s="1"/>
  <c r="P40" i="1" s="1"/>
  <c r="L35" i="3"/>
  <c r="F33" i="1" s="1"/>
  <c r="H33" i="1" s="1"/>
  <c r="M34" i="3"/>
  <c r="N32" i="1" s="1"/>
  <c r="P32" i="1" s="1"/>
  <c r="L34" i="3"/>
  <c r="F32" i="1" s="1"/>
  <c r="H32" i="1" s="1"/>
  <c r="M38" i="3"/>
  <c r="N37" i="1" s="1"/>
  <c r="P37" i="1" s="1"/>
  <c r="L44" i="3"/>
  <c r="F43" i="1" s="1"/>
  <c r="H43" i="1" s="1"/>
  <c r="M44" i="3"/>
  <c r="N43" i="1" s="1"/>
  <c r="P43" i="1" s="1"/>
  <c r="B21" i="1" l="1"/>
  <c r="D20" i="3"/>
  <c r="E21" i="1" s="1"/>
  <c r="F27" i="1"/>
  <c r="H27" i="1" s="1"/>
  <c r="B18" i="1"/>
  <c r="E16" i="3" l="1"/>
  <c r="G16" i="3" s="1"/>
  <c r="E18" i="1"/>
  <c r="F16" i="3"/>
  <c r="H16" i="3" s="1"/>
  <c r="E20" i="3"/>
  <c r="G20" i="3" s="1"/>
  <c r="F20" i="3"/>
  <c r="H20" i="3" s="1"/>
  <c r="I16" i="3" l="1"/>
  <c r="K16" i="3" s="1"/>
  <c r="I20" i="3"/>
  <c r="K20" i="3" s="1"/>
  <c r="J16" i="3" l="1"/>
  <c r="M16" i="3" s="1"/>
  <c r="N18" i="1" s="1"/>
  <c r="P18" i="1" s="1"/>
  <c r="J20" i="3"/>
  <c r="M20" i="3" s="1"/>
  <c r="N21" i="1" s="1"/>
  <c r="P21" i="1" s="1"/>
  <c r="L16" i="3" l="1"/>
  <c r="F18" i="1" s="1"/>
  <c r="H18" i="1" s="1"/>
  <c r="L20" i="3"/>
  <c r="F21" i="1" s="1"/>
  <c r="H21" i="1" s="1"/>
</calcChain>
</file>

<file path=xl/sharedStrings.xml><?xml version="1.0" encoding="utf-8"?>
<sst xmlns="http://schemas.openxmlformats.org/spreadsheetml/2006/main" count="392" uniqueCount="109">
  <si>
    <t>Game</t>
  </si>
  <si>
    <t>Name</t>
  </si>
  <si>
    <t>Handicap</t>
  </si>
  <si>
    <t>v</t>
  </si>
  <si>
    <t>Letter</t>
  </si>
  <si>
    <t>Final Score</t>
  </si>
  <si>
    <t>Winning Side</t>
  </si>
  <si>
    <t>DOUBLES:</t>
  </si>
  <si>
    <t>SINGLES:</t>
  </si>
  <si>
    <t>MATCH RESULT:</t>
  </si>
  <si>
    <t>H/cap</t>
  </si>
  <si>
    <t>Match Start Time:</t>
  </si>
  <si>
    <t>Match Finish Time:</t>
  </si>
  <si>
    <t>c</t>
  </si>
  <si>
    <t>d</t>
  </si>
  <si>
    <t>a</t>
  </si>
  <si>
    <t>b</t>
  </si>
  <si>
    <t>A</t>
  </si>
  <si>
    <t>B</t>
  </si>
  <si>
    <t>C</t>
  </si>
  <si>
    <t>D</t>
  </si>
  <si>
    <t>HCP</t>
  </si>
  <si>
    <t>Homeside</t>
  </si>
  <si>
    <t>Awayside</t>
  </si>
  <si>
    <t>Pair Average</t>
  </si>
  <si>
    <t>Pair Average Rounded</t>
  </si>
  <si>
    <t>Weaker Player</t>
  </si>
  <si>
    <t>Stronger Player</t>
  </si>
  <si>
    <t>Weaker</t>
  </si>
  <si>
    <t>Stronger</t>
  </si>
  <si>
    <t>Row</t>
  </si>
  <si>
    <t>Column</t>
  </si>
  <si>
    <t xml:space="preserve">Date: </t>
  </si>
  <si>
    <t>Home Side:</t>
  </si>
  <si>
    <t xml:space="preserve">Away Side: </t>
  </si>
  <si>
    <t>Doubles Pair 1 (Enter Player Letters in Boxes)</t>
  </si>
  <si>
    <t>&amp;</t>
  </si>
  <si>
    <t>Player</t>
  </si>
  <si>
    <t>Doubles Handicaps</t>
  </si>
  <si>
    <t>Game 2</t>
  </si>
  <si>
    <t>Doubles Pair 2 (Enter Player Letters in Boxes)</t>
  </si>
  <si>
    <t xml:space="preserve"> </t>
  </si>
  <si>
    <t>Home Pair 1</t>
  </si>
  <si>
    <t>Away Pair 1</t>
  </si>
  <si>
    <t>Home Pair 2</t>
  </si>
  <si>
    <t>Away Pair 2</t>
  </si>
  <si>
    <t>Homeside Stronger</t>
  </si>
  <si>
    <t xml:space="preserve">Game 1 </t>
  </si>
  <si>
    <t>Awayside Stronger</t>
  </si>
  <si>
    <t>Homeside Weaker</t>
  </si>
  <si>
    <t>Awayside Weaker</t>
  </si>
  <si>
    <r>
      <t xml:space="preserve">Host Captain: Please Email a copy of the completed Match Result Sheet to the League Manager at  </t>
    </r>
    <r>
      <rPr>
        <b/>
        <u/>
        <sz val="16"/>
        <color theme="1"/>
        <rFont val="Calibri"/>
        <family val="2"/>
        <scheme val="minor"/>
      </rPr>
      <t>results@croquetnw.co.uk</t>
    </r>
  </si>
  <si>
    <t>The advantage scoring system will be used. You will carry clips appropriate to the number of hoops you must run to score 7 Hoops. There are no time limits in accordance with rule 21 of the 6th edition GC rules. A draw is not an acceptable result as all games must be played to a finish. Matches may be either “16 singles” or “16 singles plus 2 doubles” however final result will be recorded as equivalent to 18 games. No restriction on Doubles pairings but the lowest handicap doubles teams should play each other.</t>
  </si>
  <si>
    <t>Clips Required</t>
  </si>
  <si>
    <r>
      <t xml:space="preserve">Home Side Player     </t>
    </r>
    <r>
      <rPr>
        <b/>
        <sz val="12"/>
        <color theme="1"/>
        <rFont val="Calibri"/>
        <family val="2"/>
        <scheme val="minor"/>
      </rPr>
      <t>(Include Surnames)</t>
    </r>
  </si>
  <si>
    <r>
      <t xml:space="preserve">Away Side Player      </t>
    </r>
    <r>
      <rPr>
        <b/>
        <sz val="12"/>
        <color theme="1"/>
        <rFont val="Calibri"/>
        <family val="2"/>
        <scheme val="minor"/>
      </rPr>
      <t>(Include Surnames)</t>
    </r>
  </si>
  <si>
    <t>Please keep pegs visible on your outer clothing at all times.</t>
  </si>
  <si>
    <t>If you win a hoop place your clip on the top (primary colours) or upright (secondary)</t>
  </si>
  <si>
    <t>When you run out of clips / pegs you have scored 7 hoops and won the game</t>
  </si>
  <si>
    <t>The number of clips / pegs player needs to carry is</t>
  </si>
  <si>
    <t>Fill in Yellow Fields ONLY</t>
  </si>
  <si>
    <t>Note that scores shaded grey may involve either excessively long or very short games</t>
  </si>
  <si>
    <t>Target Score</t>
  </si>
  <si>
    <t>7:7</t>
  </si>
  <si>
    <t>7:6</t>
  </si>
  <si>
    <t>7:5</t>
  </si>
  <si>
    <t>8:7</t>
  </si>
  <si>
    <t>9:7</t>
  </si>
  <si>
    <t>11:7</t>
  </si>
  <si>
    <t>7:4</t>
  </si>
  <si>
    <t>11:6</t>
  </si>
  <si>
    <t>11:5</t>
  </si>
  <si>
    <t>12:5</t>
  </si>
  <si>
    <t>13:5</t>
  </si>
  <si>
    <t>12:4</t>
  </si>
  <si>
    <t>10:6</t>
  </si>
  <si>
    <t>9:6</t>
  </si>
  <si>
    <t>8:6</t>
  </si>
  <si>
    <t>9:5</t>
  </si>
  <si>
    <t>13:4</t>
  </si>
  <si>
    <t>11:3</t>
  </si>
  <si>
    <t>13:3</t>
  </si>
  <si>
    <t>9:2</t>
  </si>
  <si>
    <t>10:2</t>
  </si>
  <si>
    <t>11:2</t>
  </si>
  <si>
    <t>12:2</t>
  </si>
  <si>
    <t>14:2</t>
  </si>
  <si>
    <t>16:2</t>
  </si>
  <si>
    <t>18:2</t>
  </si>
  <si>
    <t>9:3</t>
  </si>
  <si>
    <t>10:3</t>
  </si>
  <si>
    <t>12:3</t>
  </si>
  <si>
    <t>8:5</t>
  </si>
  <si>
    <t>10:7</t>
  </si>
  <si>
    <t>10:5</t>
  </si>
  <si>
    <t>9:4</t>
  </si>
  <si>
    <t>10:4</t>
  </si>
  <si>
    <t>11:4</t>
  </si>
  <si>
    <t>Stronger Target Score</t>
  </si>
  <si>
    <t>Weaker Target Score</t>
  </si>
  <si>
    <t>Homeside Target Score</t>
  </si>
  <si>
    <t>Awayside Target Score</t>
  </si>
  <si>
    <t>Player Target Score</t>
  </si>
  <si>
    <t>ADVANTAGE GOLF - 2026</t>
  </si>
  <si>
    <t>AWAY SIDE START FIRST</t>
  </si>
  <si>
    <t>HOME SIDE START FIRST</t>
  </si>
  <si>
    <t>AWAY SIDE START SECOND</t>
  </si>
  <si>
    <t>HOME SIDE START SECOND</t>
  </si>
  <si>
    <t>Av H/cap (Rnd Up)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</si>
</sst>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Arial Unicode MS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305">
    <xf numFmtId="0" fontId="0" fillId="0" borderId="0" xfId="0"/>
    <xf numFmtId="0" fontId="7" fillId="3" borderId="14" xfId="0" applyFont="1" applyFill="1" applyBorder="1" applyAlignment="1" applyProtection="1">
      <alignment horizontal="center" vertical="center" wrapText="1"/>
      <protection locked="0"/>
    </xf>
    <xf numFmtId="0" fontId="7" fillId="3" borderId="11" xfId="0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21" xfId="0" applyFont="1" applyFill="1" applyBorder="1" applyAlignment="1" applyProtection="1">
      <alignment horizontal="center" vertical="center"/>
      <protection locked="0"/>
    </xf>
    <xf numFmtId="49" fontId="7" fillId="3" borderId="15" xfId="0" applyNumberFormat="1" applyFont="1" applyFill="1" applyBorder="1" applyAlignment="1" applyProtection="1">
      <alignment horizontal="center" vertical="center"/>
      <protection locked="0"/>
    </xf>
    <xf numFmtId="49" fontId="7" fillId="3" borderId="14" xfId="0" applyNumberFormat="1" applyFont="1" applyFill="1" applyBorder="1" applyAlignment="1" applyProtection="1">
      <alignment horizontal="center" vertical="center"/>
      <protection locked="0"/>
    </xf>
    <xf numFmtId="49" fontId="7" fillId="3" borderId="8" xfId="0" applyNumberFormat="1" applyFont="1" applyFill="1" applyBorder="1" applyAlignment="1" applyProtection="1">
      <alignment horizontal="center" vertical="center"/>
      <protection locked="0"/>
    </xf>
    <xf numFmtId="49" fontId="7" fillId="3" borderId="11" xfId="0" applyNumberFormat="1" applyFont="1" applyFill="1" applyBorder="1" applyAlignment="1" applyProtection="1">
      <alignment horizontal="center" vertical="center"/>
      <protection locked="0"/>
    </xf>
    <xf numFmtId="49" fontId="7" fillId="3" borderId="9" xfId="0" applyNumberFormat="1" applyFont="1" applyFill="1" applyBorder="1" applyAlignment="1" applyProtection="1">
      <alignment horizontal="center" vertical="center"/>
      <protection locked="0"/>
    </xf>
    <xf numFmtId="49" fontId="7" fillId="3" borderId="12" xfId="0" applyNumberFormat="1" applyFont="1" applyFill="1" applyBorder="1" applyAlignment="1" applyProtection="1">
      <alignment horizontal="center" vertical="center"/>
      <protection locked="0"/>
    </xf>
    <xf numFmtId="49" fontId="7" fillId="3" borderId="7" xfId="0" applyNumberFormat="1" applyFont="1" applyFill="1" applyBorder="1" applyAlignment="1" applyProtection="1">
      <alignment horizontal="center" vertical="center"/>
      <protection locked="0"/>
    </xf>
    <xf numFmtId="49" fontId="7" fillId="3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3" fillId="0" borderId="0" xfId="0" quotePrefix="1" applyFont="1" applyAlignment="1">
      <alignment horizontal="center"/>
    </xf>
    <xf numFmtId="0" fontId="3" fillId="5" borderId="2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 vertical="center"/>
    </xf>
    <xf numFmtId="1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vertical="center" textRotation="90"/>
    </xf>
    <xf numFmtId="0" fontId="3" fillId="2" borderId="31" xfId="0" applyFont="1" applyFill="1" applyBorder="1" applyAlignment="1">
      <alignment horizontal="center"/>
    </xf>
    <xf numFmtId="0" fontId="3" fillId="9" borderId="31" xfId="0" quotePrefix="1" applyFont="1" applyFill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0" borderId="31" xfId="0" quotePrefix="1" applyFont="1" applyBorder="1" applyAlignment="1">
      <alignment horizontal="center"/>
    </xf>
    <xf numFmtId="0" fontId="3" fillId="4" borderId="31" xfId="0" quotePrefix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3" fillId="0" borderId="11" xfId="0" quotePrefix="1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6" borderId="49" xfId="0" quotePrefix="1" applyFont="1" applyFill="1" applyBorder="1" applyAlignment="1">
      <alignment horizontal="center"/>
    </xf>
    <xf numFmtId="0" fontId="3" fillId="6" borderId="31" xfId="0" quotePrefix="1" applyFont="1" applyFill="1" applyBorder="1" applyAlignment="1">
      <alignment horizontal="center"/>
    </xf>
    <xf numFmtId="0" fontId="3" fillId="6" borderId="50" xfId="0" quotePrefix="1" applyFont="1" applyFill="1" applyBorder="1" applyAlignment="1">
      <alignment horizontal="center"/>
    </xf>
    <xf numFmtId="0" fontId="3" fillId="6" borderId="51" xfId="0" quotePrefix="1" applyFont="1" applyFill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3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3" fillId="0" borderId="12" xfId="0" quotePrefix="1" applyFont="1" applyBorder="1" applyAlignment="1">
      <alignment horizontal="center"/>
    </xf>
    <xf numFmtId="20" fontId="3" fillId="6" borderId="31" xfId="0" quotePrefix="1" applyNumberFormat="1" applyFont="1" applyFill="1" applyBorder="1" applyAlignment="1">
      <alignment horizontal="center"/>
    </xf>
    <xf numFmtId="0" fontId="3" fillId="2" borderId="31" xfId="0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/>
    </xf>
    <xf numFmtId="0" fontId="11" fillId="0" borderId="18" xfId="0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 wrapText="1"/>
      <protection locked="0"/>
    </xf>
    <xf numFmtId="0" fontId="12" fillId="6" borderId="14" xfId="0" applyFont="1" applyFill="1" applyBorder="1" applyAlignment="1" applyProtection="1">
      <alignment horizontal="center" vertical="center"/>
      <protection locked="0"/>
    </xf>
    <xf numFmtId="0" fontId="12" fillId="6" borderId="11" xfId="0" applyFont="1" applyFill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6" borderId="12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0" xfId="0" quotePrefix="1" applyFont="1" applyBorder="1" applyAlignment="1">
      <alignment horizontal="center" vertical="center"/>
    </xf>
    <xf numFmtId="49" fontId="7" fillId="0" borderId="20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quotePrefix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8" borderId="9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7" borderId="13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0" xfId="0" quotePrefix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8" borderId="7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1" xfId="0" quotePrefix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" fillId="0" borderId="14" xfId="0" quotePrefix="1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8" borderId="15" xfId="0" applyFont="1" applyFill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quotePrefix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48" xfId="0" applyNumberFormat="1" applyFont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8" borderId="13" xfId="0" applyFont="1" applyFill="1" applyBorder="1" applyAlignment="1">
      <alignment horizontal="center" vertical="center"/>
    </xf>
    <xf numFmtId="0" fontId="6" fillId="7" borderId="15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0" fontId="6" fillId="0" borderId="20" xfId="0" applyFont="1" applyBorder="1"/>
    <xf numFmtId="0" fontId="7" fillId="0" borderId="2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49" fontId="1" fillId="0" borderId="27" xfId="0" applyNumberFormat="1" applyFont="1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center" vertical="center" wrapText="1"/>
    </xf>
    <xf numFmtId="0" fontId="5" fillId="0" borderId="0" xfId="0" applyFont="1"/>
    <xf numFmtId="0" fontId="7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0" xfId="0" quotePrefix="1" applyFont="1"/>
    <xf numFmtId="0" fontId="0" fillId="0" borderId="0" xfId="0" quotePrefix="1"/>
    <xf numFmtId="0" fontId="1" fillId="0" borderId="28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7" fillId="0" borderId="0" xfId="0" applyFont="1"/>
    <xf numFmtId="0" fontId="1" fillId="0" borderId="1" xfId="0" applyFont="1" applyBorder="1" applyAlignment="1">
      <alignment horizontal="center" vertical="center"/>
    </xf>
    <xf numFmtId="0" fontId="10" fillId="0" borderId="34" xfId="0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1" fillId="0" borderId="34" xfId="0" applyFont="1" applyBorder="1" applyAlignment="1">
      <alignment horizontal="center" wrapText="1"/>
    </xf>
    <xf numFmtId="17" fontId="7" fillId="0" borderId="0" xfId="0" quotePrefix="1" applyNumberFormat="1" applyFont="1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7" fillId="0" borderId="2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6" fillId="0" borderId="6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6" fillId="3" borderId="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7" fillId="3" borderId="21" xfId="0" applyFont="1" applyFill="1" applyBorder="1" applyAlignment="1" applyProtection="1">
      <alignment horizontal="center" vertical="center"/>
      <protection locked="0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14" fontId="7" fillId="3" borderId="2" xfId="0" applyNumberFormat="1" applyFont="1" applyFill="1" applyBorder="1" applyAlignment="1" applyProtection="1">
      <alignment horizontal="center" vertical="center"/>
      <protection locked="0"/>
    </xf>
    <xf numFmtId="0" fontId="6" fillId="0" borderId="2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 vertical="center"/>
    </xf>
    <xf numFmtId="1" fontId="7" fillId="0" borderId="23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3" borderId="4" xfId="0" applyFont="1" applyFill="1" applyBorder="1" applyAlignment="1" applyProtection="1">
      <alignment horizontal="center"/>
      <protection locked="0"/>
    </xf>
    <xf numFmtId="0" fontId="7" fillId="3" borderId="8" xfId="0" applyFont="1" applyFill="1" applyBorder="1" applyAlignment="1" applyProtection="1">
      <alignment horizontal="center"/>
      <protection locked="0"/>
    </xf>
    <xf numFmtId="0" fontId="7" fillId="3" borderId="23" xfId="0" applyFont="1" applyFill="1" applyBorder="1" applyAlignment="1" applyProtection="1">
      <alignment horizontal="center"/>
      <protection locked="0"/>
    </xf>
    <xf numFmtId="0" fontId="7" fillId="3" borderId="5" xfId="0" applyFont="1" applyFill="1" applyBorder="1" applyAlignment="1" applyProtection="1">
      <alignment horizontal="center"/>
      <protection locked="0"/>
    </xf>
    <xf numFmtId="0" fontId="7" fillId="3" borderId="9" xfId="0" applyFont="1" applyFill="1" applyBorder="1" applyAlignment="1" applyProtection="1">
      <alignment horizontal="center"/>
      <protection locked="0"/>
    </xf>
    <xf numFmtId="0" fontId="7" fillId="3" borderId="24" xfId="0" applyFont="1" applyFill="1" applyBorder="1" applyAlignment="1" applyProtection="1">
      <alignment horizontal="center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21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6" fillId="7" borderId="18" xfId="0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center" vertical="center"/>
    </xf>
    <xf numFmtId="0" fontId="6" fillId="8" borderId="18" xfId="0" applyFont="1" applyFill="1" applyBorder="1" applyAlignment="1">
      <alignment horizontal="center" vertical="center"/>
    </xf>
    <xf numFmtId="0" fontId="6" fillId="8" borderId="19" xfId="0" applyFont="1" applyFill="1" applyBorder="1" applyAlignment="1">
      <alignment horizontal="center" vertical="center"/>
    </xf>
    <xf numFmtId="49" fontId="7" fillId="3" borderId="18" xfId="0" applyNumberFormat="1" applyFont="1" applyFill="1" applyBorder="1" applyAlignment="1" applyProtection="1">
      <alignment horizontal="center" vertical="center"/>
      <protection locked="0"/>
    </xf>
    <xf numFmtId="49" fontId="7" fillId="3" borderId="19" xfId="0" applyNumberFormat="1" applyFont="1" applyFill="1" applyBorder="1" applyAlignment="1" applyProtection="1">
      <alignment horizontal="center" vertical="center"/>
      <protection locked="0"/>
    </xf>
    <xf numFmtId="0" fontId="7" fillId="0" borderId="18" xfId="0" quotePrefix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/>
      <protection locked="0"/>
    </xf>
    <xf numFmtId="0" fontId="7" fillId="3" borderId="15" xfId="0" applyFont="1" applyFill="1" applyBorder="1" applyAlignment="1" applyProtection="1">
      <alignment horizontal="center" vertical="center"/>
      <protection locked="0"/>
    </xf>
    <xf numFmtId="0" fontId="7" fillId="3" borderId="22" xfId="0" applyFont="1" applyFill="1" applyBorder="1" applyAlignment="1" applyProtection="1">
      <alignment horizontal="center" vertical="center"/>
      <protection locked="0"/>
    </xf>
    <xf numFmtId="0" fontId="6" fillId="8" borderId="44" xfId="0" applyFont="1" applyFill="1" applyBorder="1" applyAlignment="1">
      <alignment horizontal="center" vertical="center"/>
    </xf>
    <xf numFmtId="0" fontId="6" fillId="7" borderId="28" xfId="0" applyFont="1" applyFill="1" applyBorder="1" applyAlignment="1">
      <alignment horizontal="center" vertical="center"/>
    </xf>
    <xf numFmtId="0" fontId="6" fillId="7" borderId="30" xfId="0" applyFont="1" applyFill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6" fillId="0" borderId="26" xfId="0" applyFont="1" applyBorder="1" applyAlignment="1" applyProtection="1">
      <alignment horizontal="center"/>
      <protection locked="0"/>
    </xf>
    <xf numFmtId="0" fontId="6" fillId="0" borderId="28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11" fillId="0" borderId="0" xfId="0" applyFont="1" applyAlignment="1" applyProtection="1">
      <alignment horizontal="left" wrapText="1"/>
      <protection locked="0"/>
    </xf>
    <xf numFmtId="0" fontId="3" fillId="5" borderId="14" xfId="0" applyFont="1" applyFill="1" applyBorder="1" applyAlignment="1">
      <alignment horizontal="center" vertical="center"/>
    </xf>
    <xf numFmtId="0" fontId="3" fillId="5" borderId="1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3" fillId="5" borderId="30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164" fontId="3" fillId="5" borderId="18" xfId="0" applyNumberFormat="1" applyFont="1" applyFill="1" applyBorder="1" applyAlignment="1">
      <alignment horizontal="center" vertical="center"/>
    </xf>
    <xf numFmtId="164" fontId="3" fillId="5" borderId="19" xfId="0" applyNumberFormat="1" applyFont="1" applyFill="1" applyBorder="1" applyAlignment="1">
      <alignment horizontal="center" vertical="center"/>
    </xf>
    <xf numFmtId="0" fontId="3" fillId="5" borderId="44" xfId="0" applyFont="1" applyFill="1" applyBorder="1" applyAlignment="1">
      <alignment horizontal="center" vertical="center"/>
    </xf>
    <xf numFmtId="1" fontId="3" fillId="5" borderId="26" xfId="0" applyNumberFormat="1" applyFont="1" applyFill="1" applyBorder="1" applyAlignment="1">
      <alignment horizontal="center" vertical="center"/>
    </xf>
    <xf numFmtId="1" fontId="3" fillId="5" borderId="29" xfId="0" applyNumberFormat="1" applyFont="1" applyFill="1" applyBorder="1" applyAlignment="1">
      <alignment horizontal="center" vertical="center"/>
    </xf>
    <xf numFmtId="0" fontId="4" fillId="0" borderId="41" xfId="0" applyFont="1" applyBorder="1" applyAlignment="1">
      <alignment horizontal="center" vertical="center" textRotation="90"/>
    </xf>
    <xf numFmtId="0" fontId="4" fillId="0" borderId="0" xfId="0" applyFont="1" applyAlignment="1">
      <alignment horizontal="center"/>
    </xf>
    <xf numFmtId="0" fontId="4" fillId="0" borderId="18" xfId="0" applyFont="1" applyBorder="1" applyAlignment="1">
      <alignment horizontal="center" wrapText="1"/>
    </xf>
    <xf numFmtId="0" fontId="4" fillId="0" borderId="4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" fontId="3" fillId="5" borderId="18" xfId="0" applyNumberFormat="1" applyFont="1" applyFill="1" applyBorder="1" applyAlignment="1">
      <alignment horizontal="center" vertical="center"/>
    </xf>
    <xf numFmtId="1" fontId="3" fillId="5" borderId="19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  <color rgb="FFFFCCCC"/>
      <color rgb="FFFFCCFF"/>
      <color rgb="FFFF7C8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B6DF4-5580-4556-8B17-59EA3DC16EB4}">
  <sheetPr codeName="Sheet1">
    <pageSetUpPr fitToPage="1"/>
  </sheetPr>
  <dimension ref="A1:Y46"/>
  <sheetViews>
    <sheetView tabSelected="1" topLeftCell="C1" zoomScaleNormal="100" workbookViewId="0">
      <selection activeCell="L4" sqref="L4:P4"/>
    </sheetView>
  </sheetViews>
  <sheetFormatPr defaultRowHeight="15"/>
  <cols>
    <col min="1" max="2" width="6.7109375" style="88" customWidth="1"/>
    <col min="3" max="3" width="20.7109375" style="88" customWidth="1"/>
    <col min="4" max="4" width="7" style="88" customWidth="1"/>
    <col min="5" max="5" width="10" style="88" customWidth="1"/>
    <col min="6" max="6" width="8.7109375" style="88" customWidth="1"/>
    <col min="7" max="7" width="2.42578125" bestFit="1" customWidth="1"/>
    <col min="8" max="8" width="11.7109375" style="88" bestFit="1" customWidth="1"/>
    <col min="9" max="9" width="5.85546875" style="88" customWidth="1"/>
    <col min="10" max="10" width="5.7109375" style="88" customWidth="1"/>
    <col min="11" max="11" width="21.85546875" style="88" bestFit="1" customWidth="1"/>
    <col min="12" max="12" width="9.28515625" style="88" bestFit="1" customWidth="1"/>
    <col min="13" max="13" width="9.28515625" style="88" customWidth="1"/>
    <col min="14" max="14" width="8.7109375" style="88" customWidth="1"/>
    <col min="15" max="15" width="2.42578125" style="88" bestFit="1" customWidth="1"/>
    <col min="16" max="16" width="11.7109375" style="88" bestFit="1" customWidth="1"/>
    <col min="17" max="17" width="11" style="88" customWidth="1"/>
    <col min="18" max="18" width="10.7109375" style="88" customWidth="1"/>
  </cols>
  <sheetData>
    <row r="1" spans="1:25" s="169" customFormat="1" ht="82.15" customHeight="1" thickBot="1">
      <c r="B1" s="170" t="s">
        <v>52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2"/>
    </row>
    <row r="2" spans="1:25" ht="16.149999999999999" customHeight="1" thickBot="1"/>
    <row r="3" spans="1:25" s="156" customFormat="1" ht="34.9" customHeight="1" thickBot="1">
      <c r="A3" s="159"/>
      <c r="B3" s="181" t="s">
        <v>32</v>
      </c>
      <c r="C3" s="189"/>
      <c r="D3" s="188"/>
      <c r="E3" s="184"/>
      <c r="F3" s="184"/>
      <c r="G3" s="184"/>
      <c r="H3" s="185"/>
      <c r="I3" s="159"/>
      <c r="J3" s="176" t="s">
        <v>60</v>
      </c>
      <c r="K3" s="177"/>
      <c r="L3" s="177"/>
      <c r="M3" s="177"/>
      <c r="N3" s="177"/>
      <c r="O3" s="177"/>
      <c r="P3" s="178"/>
      <c r="Q3" s="168"/>
      <c r="R3" s="159"/>
    </row>
    <row r="4" spans="1:25" s="156" customFormat="1" ht="34.9" customHeight="1" thickBot="1">
      <c r="A4" s="159"/>
      <c r="B4" s="190" t="s">
        <v>33</v>
      </c>
      <c r="C4" s="191"/>
      <c r="D4" s="183"/>
      <c r="E4" s="184"/>
      <c r="F4" s="184"/>
      <c r="G4" s="184"/>
      <c r="H4" s="185"/>
      <c r="I4" s="159"/>
      <c r="J4" s="181" t="s">
        <v>34</v>
      </c>
      <c r="K4" s="182"/>
      <c r="L4" s="183"/>
      <c r="M4" s="184"/>
      <c r="N4" s="184"/>
      <c r="O4" s="184"/>
      <c r="P4" s="185"/>
      <c r="Q4" s="159"/>
      <c r="R4" s="159"/>
    </row>
    <row r="5" spans="1:25" s="156" customFormat="1" ht="34.9" customHeight="1" thickBot="1">
      <c r="A5" s="159"/>
      <c r="B5" s="190" t="s">
        <v>11</v>
      </c>
      <c r="C5" s="191"/>
      <c r="D5" s="183"/>
      <c r="E5" s="184"/>
      <c r="F5" s="184"/>
      <c r="G5" s="184"/>
      <c r="H5" s="185"/>
      <c r="I5" s="159"/>
      <c r="J5" s="181" t="s">
        <v>12</v>
      </c>
      <c r="K5" s="182"/>
      <c r="L5" s="183"/>
      <c r="M5" s="184"/>
      <c r="N5" s="184"/>
      <c r="O5" s="184"/>
      <c r="P5" s="185"/>
      <c r="Q5" s="159"/>
      <c r="R5" s="159"/>
    </row>
    <row r="6" spans="1:25" s="16" customFormat="1" ht="15.6" customHeight="1" thickBot="1">
      <c r="A6" s="15"/>
      <c r="B6" s="15"/>
      <c r="C6" s="79"/>
      <c r="D6" s="15"/>
      <c r="E6" s="15"/>
      <c r="F6" s="15"/>
      <c r="H6" s="15"/>
      <c r="I6" s="15"/>
      <c r="J6" s="15"/>
      <c r="K6" s="79"/>
      <c r="L6" s="15"/>
      <c r="M6" s="15"/>
      <c r="N6" s="15"/>
      <c r="O6" s="15"/>
      <c r="P6" s="15"/>
      <c r="Q6"/>
      <c r="R6" s="15"/>
    </row>
    <row r="7" spans="1:25" s="156" customFormat="1" ht="21.6" customHeight="1" thickBot="1">
      <c r="A7" s="164"/>
      <c r="B7" s="200" t="s">
        <v>54</v>
      </c>
      <c r="C7" s="201"/>
      <c r="D7" s="201"/>
      <c r="E7" s="201"/>
      <c r="F7" s="201"/>
      <c r="G7" s="202"/>
      <c r="H7" s="165" t="s">
        <v>10</v>
      </c>
      <c r="I7" s="159"/>
      <c r="J7" s="200" t="s">
        <v>55</v>
      </c>
      <c r="K7" s="201"/>
      <c r="L7" s="201"/>
      <c r="M7" s="201"/>
      <c r="N7" s="201"/>
      <c r="O7" s="202"/>
      <c r="P7" s="165" t="s">
        <v>10</v>
      </c>
      <c r="Q7" s="166"/>
      <c r="R7" s="167"/>
      <c r="S7" s="159"/>
    </row>
    <row r="8" spans="1:25" s="156" customFormat="1" ht="34.9" customHeight="1">
      <c r="A8" s="163"/>
      <c r="B8" s="107" t="s">
        <v>17</v>
      </c>
      <c r="C8" s="242"/>
      <c r="D8" s="243"/>
      <c r="E8" s="243"/>
      <c r="F8" s="243"/>
      <c r="G8" s="244"/>
      <c r="H8" s="1"/>
      <c r="I8" s="162"/>
      <c r="J8" s="107" t="s">
        <v>15</v>
      </c>
      <c r="K8" s="242"/>
      <c r="L8" s="243"/>
      <c r="M8" s="243"/>
      <c r="N8" s="243"/>
      <c r="O8" s="244"/>
      <c r="P8" s="1"/>
      <c r="Q8" s="158"/>
      <c r="R8" s="159"/>
      <c r="S8" s="136"/>
      <c r="T8" s="159"/>
      <c r="U8" s="136"/>
      <c r="V8" s="136"/>
      <c r="W8" s="136"/>
      <c r="X8" s="136"/>
      <c r="Y8" s="150"/>
    </row>
    <row r="9" spans="1:25" s="156" customFormat="1" ht="34.9" customHeight="1">
      <c r="A9" s="163"/>
      <c r="B9" s="114" t="s">
        <v>18</v>
      </c>
      <c r="C9" s="211"/>
      <c r="D9" s="212"/>
      <c r="E9" s="212"/>
      <c r="F9" s="212"/>
      <c r="G9" s="213"/>
      <c r="H9" s="2"/>
      <c r="I9" s="162" t="str">
        <f>IF(H9&lt;&gt;"",IF(H9&lt;H8,"?",""),"")</f>
        <v/>
      </c>
      <c r="J9" s="114" t="s">
        <v>16</v>
      </c>
      <c r="K9" s="211"/>
      <c r="L9" s="212"/>
      <c r="M9" s="212"/>
      <c r="N9" s="212"/>
      <c r="O9" s="213"/>
      <c r="P9" s="2"/>
      <c r="Q9" s="160"/>
      <c r="R9" s="159"/>
      <c r="S9" s="161"/>
      <c r="T9" s="159"/>
      <c r="Y9" s="150"/>
    </row>
    <row r="10" spans="1:25" s="156" customFormat="1" ht="34.9" customHeight="1">
      <c r="A10" s="163"/>
      <c r="B10" s="114" t="s">
        <v>19</v>
      </c>
      <c r="C10" s="211"/>
      <c r="D10" s="212"/>
      <c r="E10" s="212"/>
      <c r="F10" s="212"/>
      <c r="G10" s="213"/>
      <c r="H10" s="2"/>
      <c r="I10" s="162" t="str">
        <f t="shared" ref="I10:I11" si="0">IF(H10&lt;&gt;"",IF(H10&lt;H9,"?",""),"")</f>
        <v/>
      </c>
      <c r="J10" s="114" t="s">
        <v>13</v>
      </c>
      <c r="K10" s="211"/>
      <c r="L10" s="212"/>
      <c r="M10" s="212"/>
      <c r="N10" s="212"/>
      <c r="O10" s="213"/>
      <c r="P10" s="2"/>
      <c r="Q10" s="160"/>
      <c r="R10" s="159"/>
      <c r="S10" s="150"/>
      <c r="T10" s="159"/>
      <c r="Y10" s="150"/>
    </row>
    <row r="11" spans="1:25" s="156" customFormat="1" ht="34.9" customHeight="1" thickBot="1">
      <c r="A11" s="163"/>
      <c r="B11" s="101" t="s">
        <v>20</v>
      </c>
      <c r="C11" s="214"/>
      <c r="D11" s="215"/>
      <c r="E11" s="215"/>
      <c r="F11" s="215"/>
      <c r="G11" s="216"/>
      <c r="H11" s="3"/>
      <c r="I11" s="162" t="str">
        <f t="shared" si="0"/>
        <v/>
      </c>
      <c r="J11" s="101" t="s">
        <v>14</v>
      </c>
      <c r="K11" s="214"/>
      <c r="L11" s="215"/>
      <c r="M11" s="215"/>
      <c r="N11" s="215"/>
      <c r="O11" s="216"/>
      <c r="P11" s="3"/>
      <c r="Q11" s="160"/>
      <c r="R11" s="122"/>
      <c r="S11" s="150"/>
      <c r="T11" s="122"/>
      <c r="Y11" s="150"/>
    </row>
    <row r="12" spans="1:25" s="155" customFormat="1" ht="34.9" customHeight="1" thickBot="1">
      <c r="B12" s="192" t="s">
        <v>35</v>
      </c>
      <c r="C12" s="193"/>
      <c r="D12" s="193"/>
      <c r="E12" s="193"/>
      <c r="F12" s="4" t="s">
        <v>17</v>
      </c>
      <c r="G12" s="157" t="s">
        <v>36</v>
      </c>
      <c r="H12" s="5" t="s">
        <v>18</v>
      </c>
      <c r="J12" s="192" t="s">
        <v>35</v>
      </c>
      <c r="K12" s="193"/>
      <c r="L12" s="193"/>
      <c r="M12" s="193"/>
      <c r="N12" s="4" t="s">
        <v>15</v>
      </c>
      <c r="O12" s="157" t="s">
        <v>36</v>
      </c>
      <c r="P12" s="5" t="s">
        <v>16</v>
      </c>
    </row>
    <row r="13" spans="1:25" s="155" customFormat="1" ht="34.9" customHeight="1" thickBot="1">
      <c r="B13" s="233" t="s">
        <v>40</v>
      </c>
      <c r="C13" s="182"/>
      <c r="D13" s="182"/>
      <c r="E13" s="182"/>
      <c r="F13" s="4" t="s">
        <v>19</v>
      </c>
      <c r="G13" s="157" t="s">
        <v>36</v>
      </c>
      <c r="H13" s="5" t="s">
        <v>20</v>
      </c>
      <c r="J13" s="233" t="s">
        <v>40</v>
      </c>
      <c r="K13" s="182"/>
      <c r="L13" s="182"/>
      <c r="M13" s="182"/>
      <c r="N13" s="4" t="s">
        <v>13</v>
      </c>
      <c r="O13" s="157" t="s">
        <v>36</v>
      </c>
      <c r="P13" s="5" t="s">
        <v>14</v>
      </c>
      <c r="R13" s="156"/>
      <c r="S13" s="155" t="s">
        <v>41</v>
      </c>
    </row>
    <row r="14" spans="1:25" s="16" customFormat="1" ht="16.149999999999999" customHeight="1">
      <c r="A14" s="15"/>
      <c r="B14" s="15"/>
      <c r="C14" s="15"/>
      <c r="D14" s="15"/>
      <c r="E14" s="15"/>
      <c r="F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</row>
    <row r="15" spans="1:25" s="16" customFormat="1" ht="21.75" thickBot="1">
      <c r="A15" s="175" t="s">
        <v>7</v>
      </c>
      <c r="B15" s="175"/>
      <c r="C15" s="175"/>
      <c r="I15" s="15"/>
      <c r="J15" s="15"/>
      <c r="K15" s="20"/>
      <c r="Q15" s="15"/>
      <c r="R15" s="15"/>
    </row>
    <row r="16" spans="1:25" s="149" customFormat="1" ht="30.75" thickBot="1">
      <c r="A16" s="137" t="s">
        <v>0</v>
      </c>
      <c r="B16" s="234" t="s">
        <v>1</v>
      </c>
      <c r="C16" s="235"/>
      <c r="D16" s="236"/>
      <c r="E16" s="138" t="s">
        <v>108</v>
      </c>
      <c r="F16" s="198" t="s">
        <v>62</v>
      </c>
      <c r="G16" s="199"/>
      <c r="H16" s="138" t="s">
        <v>53</v>
      </c>
      <c r="I16" s="141" t="s">
        <v>3</v>
      </c>
      <c r="J16" s="234" t="s">
        <v>1</v>
      </c>
      <c r="K16" s="235"/>
      <c r="L16" s="236"/>
      <c r="M16" s="138" t="s">
        <v>108</v>
      </c>
      <c r="N16" s="198" t="s">
        <v>62</v>
      </c>
      <c r="O16" s="199"/>
      <c r="P16" s="138" t="s">
        <v>53</v>
      </c>
      <c r="Q16" s="142" t="s">
        <v>5</v>
      </c>
      <c r="R16" s="138" t="s">
        <v>6</v>
      </c>
      <c r="T16" s="152"/>
      <c r="U16" s="153"/>
    </row>
    <row r="17" spans="1:21" s="149" customFormat="1" ht="21.6" customHeight="1" thickBot="1">
      <c r="A17" s="145"/>
      <c r="B17" s="146"/>
      <c r="C17" s="173" t="s">
        <v>105</v>
      </c>
      <c r="D17" s="173"/>
      <c r="E17" s="173"/>
      <c r="F17" s="173"/>
      <c r="G17" s="173"/>
      <c r="H17" s="174"/>
      <c r="I17" s="141"/>
      <c r="J17" s="146"/>
      <c r="K17" s="173" t="s">
        <v>106</v>
      </c>
      <c r="L17" s="173"/>
      <c r="M17" s="173"/>
      <c r="N17" s="173"/>
      <c r="O17" s="173"/>
      <c r="P17" s="173"/>
      <c r="Q17" s="146"/>
      <c r="R17" s="154"/>
      <c r="T17" s="152"/>
      <c r="U17" s="153"/>
    </row>
    <row r="18" spans="1:21" s="149" customFormat="1" ht="34.9" customHeight="1">
      <c r="A18" s="226">
        <v>1</v>
      </c>
      <c r="B18" s="196" t="str">
        <f>IF(C8="","",'Calculation Sheet'!C16)</f>
        <v/>
      </c>
      <c r="C18" s="237"/>
      <c r="D18" s="197"/>
      <c r="E18" s="186" t="str">
        <f>IF(H8="","",'Calculation Sheet'!D16)</f>
        <v/>
      </c>
      <c r="F18" s="248" t="str">
        <f>IF(ISNUMBER(H8),'Calculation Sheet'!L16,"")</f>
        <v/>
      </c>
      <c r="G18" s="249"/>
      <c r="H18" s="186" t="str">
        <f>IF(E18="","",(F18))</f>
        <v/>
      </c>
      <c r="I18" s="228" t="s">
        <v>3</v>
      </c>
      <c r="J18" s="196" t="str">
        <f>IF(K8="","",'Calculation Sheet'!C18)</f>
        <v/>
      </c>
      <c r="K18" s="237"/>
      <c r="L18" s="197"/>
      <c r="M18" s="186" t="str">
        <f>IF(P8="","",'Calculation Sheet'!D18)</f>
        <v/>
      </c>
      <c r="N18" s="248" t="str">
        <f>IF(ISNUMBER(P8),'Calculation Sheet'!M16,"")</f>
        <v/>
      </c>
      <c r="O18" s="249"/>
      <c r="P18" s="232" t="str">
        <f>IF(M18="","",(N18))</f>
        <v/>
      </c>
      <c r="Q18" s="230"/>
      <c r="R18" s="230"/>
      <c r="T18" s="152"/>
    </row>
    <row r="19" spans="1:21" s="149" customFormat="1" ht="34.9" customHeight="1" thickBot="1">
      <c r="A19" s="227"/>
      <c r="B19" s="238" t="str">
        <f>IF(C8="","",'Calculation Sheet'!C17)</f>
        <v/>
      </c>
      <c r="C19" s="239"/>
      <c r="D19" s="240"/>
      <c r="E19" s="187"/>
      <c r="F19" s="250"/>
      <c r="G19" s="251"/>
      <c r="H19" s="187"/>
      <c r="I19" s="245"/>
      <c r="J19" s="194" t="str">
        <f>IF(K8="","",'Calculation Sheet'!C19)</f>
        <v/>
      </c>
      <c r="K19" s="241"/>
      <c r="L19" s="195"/>
      <c r="M19" s="187"/>
      <c r="N19" s="250"/>
      <c r="O19" s="251"/>
      <c r="P19" s="187"/>
      <c r="Q19" s="231"/>
      <c r="R19" s="231"/>
    </row>
    <row r="20" spans="1:21" s="149" customFormat="1" ht="21.6" customHeight="1" thickBot="1">
      <c r="A20" s="120"/>
      <c r="B20" s="150"/>
      <c r="C20" s="173" t="s">
        <v>107</v>
      </c>
      <c r="D20" s="173"/>
      <c r="E20" s="173"/>
      <c r="F20" s="173"/>
      <c r="G20" s="173"/>
      <c r="H20" s="173"/>
      <c r="I20" s="151"/>
      <c r="J20" s="150"/>
      <c r="K20" s="173" t="s">
        <v>104</v>
      </c>
      <c r="L20" s="173"/>
      <c r="M20" s="173"/>
      <c r="N20" s="173"/>
      <c r="O20" s="173"/>
      <c r="P20" s="173"/>
      <c r="Q20" s="124"/>
      <c r="R20" s="125"/>
    </row>
    <row r="21" spans="1:21" s="149" customFormat="1" ht="34.9" customHeight="1" thickBot="1">
      <c r="A21" s="228">
        <v>2</v>
      </c>
      <c r="B21" s="196" t="str">
        <f>IF(C8="","",'Calculation Sheet'!C20)</f>
        <v/>
      </c>
      <c r="C21" s="237"/>
      <c r="D21" s="197"/>
      <c r="E21" s="186" t="str">
        <f>IF(H8="","",'Calculation Sheet'!D20)</f>
        <v/>
      </c>
      <c r="F21" s="252" t="str">
        <f>IF(ISNUMBER(H8),'Calculation Sheet'!L20,"")</f>
        <v/>
      </c>
      <c r="G21" s="253"/>
      <c r="H21" s="186" t="str">
        <f>IF(E21="","",(F21))</f>
        <v/>
      </c>
      <c r="I21" s="246" t="s">
        <v>3</v>
      </c>
      <c r="J21" s="196" t="str">
        <f>IF(K8="","",'Calculation Sheet'!C22)</f>
        <v/>
      </c>
      <c r="K21" s="237"/>
      <c r="L21" s="197"/>
      <c r="M21" s="186" t="str">
        <f>IF(P8="","",'Calculation Sheet'!D22)</f>
        <v/>
      </c>
      <c r="N21" s="248" t="str">
        <f>IF(ISNUMBER(P8),'Calculation Sheet'!M20,"")</f>
        <v/>
      </c>
      <c r="O21" s="249"/>
      <c r="P21" s="232" t="str">
        <f>IF(M21="","",(N21))</f>
        <v/>
      </c>
      <c r="Q21" s="230"/>
      <c r="R21" s="230"/>
    </row>
    <row r="22" spans="1:21" s="149" customFormat="1" ht="34.9" customHeight="1" thickBot="1">
      <c r="A22" s="229"/>
      <c r="B22" s="238" t="str">
        <f>IF(C8="","",'Calculation Sheet'!C21)</f>
        <v/>
      </c>
      <c r="C22" s="239"/>
      <c r="D22" s="240"/>
      <c r="E22" s="187"/>
      <c r="F22" s="252"/>
      <c r="G22" s="253"/>
      <c r="H22" s="187"/>
      <c r="I22" s="247"/>
      <c r="J22" s="238" t="str">
        <f>IF(K8="","",'Calculation Sheet'!C23)</f>
        <v/>
      </c>
      <c r="K22" s="239"/>
      <c r="L22" s="240"/>
      <c r="M22" s="187"/>
      <c r="N22" s="250"/>
      <c r="O22" s="251"/>
      <c r="P22" s="187"/>
      <c r="Q22" s="231"/>
      <c r="R22" s="231"/>
    </row>
    <row r="23" spans="1:21" s="16" customFormat="1" ht="16.149999999999999" customHeight="1">
      <c r="A23" s="32"/>
      <c r="B23" s="32"/>
      <c r="C23" s="15"/>
      <c r="D23" s="15"/>
      <c r="E23" s="15"/>
      <c r="F23" s="15"/>
      <c r="H23" s="15"/>
      <c r="I23" s="20"/>
      <c r="J23" s="15"/>
      <c r="K23" s="15"/>
      <c r="L23" s="15"/>
      <c r="M23" s="15"/>
      <c r="N23" s="15"/>
      <c r="O23" s="15"/>
      <c r="P23" s="15"/>
      <c r="Q23" s="133"/>
      <c r="R23" s="133"/>
    </row>
    <row r="24" spans="1:21" s="16" customFormat="1" ht="21.75" thickBot="1">
      <c r="A24" s="134" t="s">
        <v>8</v>
      </c>
      <c r="B24" s="134"/>
      <c r="C24" s="175"/>
      <c r="D24" s="175"/>
      <c r="E24" s="175"/>
      <c r="F24" s="175"/>
      <c r="G24" s="135"/>
      <c r="H24" s="136"/>
      <c r="I24" s="20"/>
      <c r="J24" s="15"/>
      <c r="K24" s="175"/>
      <c r="L24" s="175"/>
      <c r="M24" s="175"/>
      <c r="N24" s="15"/>
      <c r="O24" s="15"/>
      <c r="P24" s="20"/>
      <c r="Q24" s="133"/>
      <c r="R24" s="133"/>
    </row>
    <row r="25" spans="1:21" s="27" customFormat="1" ht="30.75" thickBot="1">
      <c r="A25" s="137" t="s">
        <v>0</v>
      </c>
      <c r="B25" s="138" t="s">
        <v>4</v>
      </c>
      <c r="C25" s="234" t="s">
        <v>1</v>
      </c>
      <c r="D25" s="236"/>
      <c r="E25" s="138" t="s">
        <v>2</v>
      </c>
      <c r="F25" s="198" t="s">
        <v>62</v>
      </c>
      <c r="G25" s="199"/>
      <c r="H25" s="138" t="s">
        <v>53</v>
      </c>
      <c r="I25" s="141" t="s">
        <v>3</v>
      </c>
      <c r="J25" s="142" t="s">
        <v>4</v>
      </c>
      <c r="K25" s="234" t="s">
        <v>1</v>
      </c>
      <c r="L25" s="236"/>
      <c r="M25" s="138" t="s">
        <v>2</v>
      </c>
      <c r="N25" s="198" t="s">
        <v>62</v>
      </c>
      <c r="O25" s="199"/>
      <c r="P25" s="138" t="s">
        <v>53</v>
      </c>
      <c r="Q25" s="143" t="s">
        <v>5</v>
      </c>
      <c r="R25" s="144" t="s">
        <v>6</v>
      </c>
    </row>
    <row r="26" spans="1:21" s="27" customFormat="1" ht="21.6" customHeight="1" thickBot="1">
      <c r="A26" s="145"/>
      <c r="B26" s="146"/>
      <c r="C26" s="175" t="s">
        <v>107</v>
      </c>
      <c r="D26" s="175"/>
      <c r="E26" s="175"/>
      <c r="F26" s="175"/>
      <c r="G26" s="146"/>
      <c r="H26" s="146"/>
      <c r="I26" s="139"/>
      <c r="J26" s="140"/>
      <c r="K26" s="175" t="s">
        <v>104</v>
      </c>
      <c r="L26" s="175"/>
      <c r="M26" s="175"/>
      <c r="N26" s="146"/>
      <c r="O26" s="146"/>
      <c r="P26" s="146"/>
      <c r="Q26" s="147"/>
      <c r="R26" s="148"/>
    </row>
    <row r="27" spans="1:21" s="38" customFormat="1" ht="34.9" customHeight="1">
      <c r="A27" s="116">
        <v>1</v>
      </c>
      <c r="B27" s="129" t="s">
        <v>17</v>
      </c>
      <c r="C27" s="196" t="str">
        <f>IF($C$8="","",$C$8)</f>
        <v/>
      </c>
      <c r="D27" s="197"/>
      <c r="E27" s="105" t="str">
        <f>IF($H$8="","",$H$8)</f>
        <v/>
      </c>
      <c r="F27" s="203" t="str">
        <f>IF(ISNUMBER($H$8),'Calculation Sheet'!L29,"")</f>
        <v/>
      </c>
      <c r="G27" s="204"/>
      <c r="H27" s="117" t="str">
        <f>IF(E27="","",(F27))</f>
        <v/>
      </c>
      <c r="I27" s="118" t="s">
        <v>3</v>
      </c>
      <c r="J27" s="130" t="s">
        <v>13</v>
      </c>
      <c r="K27" s="196" t="str">
        <f>IF($K$10="","",$K$10)</f>
        <v/>
      </c>
      <c r="L27" s="197"/>
      <c r="M27" s="105" t="str">
        <f>IF($P$10="","",$P$10)</f>
        <v/>
      </c>
      <c r="N27" s="203" t="str">
        <f>IF(ISNUMBER($P$8),'Calculation Sheet'!M29,"")</f>
        <v/>
      </c>
      <c r="O27" s="204"/>
      <c r="P27" s="105" t="str">
        <f>IF(M27="","",(N27))</f>
        <v/>
      </c>
      <c r="Q27" s="6"/>
      <c r="R27" s="7"/>
      <c r="T27" s="128"/>
    </row>
    <row r="28" spans="1:21" s="38" customFormat="1" ht="34.9" customHeight="1">
      <c r="A28" s="110">
        <v>2</v>
      </c>
      <c r="B28" s="131" t="s">
        <v>18</v>
      </c>
      <c r="C28" s="179" t="str">
        <f>IF($C$9="","",$C$9)</f>
        <v/>
      </c>
      <c r="D28" s="180"/>
      <c r="E28" s="112" t="str">
        <f>IF($H$9="","",$H$9)</f>
        <v/>
      </c>
      <c r="F28" s="209" t="str">
        <f>IF(ISNUMBER($H$8),'Calculation Sheet'!L30,"")</f>
        <v/>
      </c>
      <c r="G28" s="210"/>
      <c r="H28" s="113" t="str">
        <f t="shared" ref="H28:H43" si="1">IF(E28="","",(F28))</f>
        <v/>
      </c>
      <c r="I28" s="114" t="s">
        <v>3</v>
      </c>
      <c r="J28" s="132" t="s">
        <v>14</v>
      </c>
      <c r="K28" s="179" t="str">
        <f>IF($K$11="","",$K$11)</f>
        <v/>
      </c>
      <c r="L28" s="180"/>
      <c r="M28" s="112" t="str">
        <f>IF($P$11="","",$P$11)</f>
        <v/>
      </c>
      <c r="N28" s="209" t="str">
        <f>IF(ISNUMBER($P$8),'Calculation Sheet'!M30,"")</f>
        <v/>
      </c>
      <c r="O28" s="210"/>
      <c r="P28" s="112" t="str">
        <f t="shared" ref="P28:P43" si="2">IF(M28="","",(N28))</f>
        <v/>
      </c>
      <c r="Q28" s="8"/>
      <c r="R28" s="9"/>
    </row>
    <row r="29" spans="1:21" s="38" customFormat="1" ht="34.9" customHeight="1">
      <c r="A29" s="110">
        <v>3</v>
      </c>
      <c r="B29" s="131" t="s">
        <v>19</v>
      </c>
      <c r="C29" s="179" t="str">
        <f>IF($C$10="","",$C$10)</f>
        <v/>
      </c>
      <c r="D29" s="180"/>
      <c r="E29" s="112" t="str">
        <f>IF($H$10="","",$H$10)</f>
        <v/>
      </c>
      <c r="F29" s="209" t="str">
        <f>IF(ISNUMBER($H$8),'Calculation Sheet'!L31,"")</f>
        <v/>
      </c>
      <c r="G29" s="210"/>
      <c r="H29" s="113" t="str">
        <f t="shared" si="1"/>
        <v/>
      </c>
      <c r="I29" s="114" t="s">
        <v>3</v>
      </c>
      <c r="J29" s="132" t="s">
        <v>15</v>
      </c>
      <c r="K29" s="179" t="str">
        <f>IF($K$8="","",$K$8)</f>
        <v/>
      </c>
      <c r="L29" s="180"/>
      <c r="M29" s="112" t="str">
        <f>IF($P$8="","",$P$8)</f>
        <v/>
      </c>
      <c r="N29" s="209" t="str">
        <f>IF(ISNUMBER($P$8),'Calculation Sheet'!M31,"")</f>
        <v/>
      </c>
      <c r="O29" s="210"/>
      <c r="P29" s="112" t="str">
        <f t="shared" si="2"/>
        <v/>
      </c>
      <c r="Q29" s="8"/>
      <c r="R29" s="9"/>
    </row>
    <row r="30" spans="1:21" s="38" customFormat="1" ht="34.9" customHeight="1" thickBot="1">
      <c r="A30" s="97">
        <v>4</v>
      </c>
      <c r="B30" s="126" t="s">
        <v>20</v>
      </c>
      <c r="C30" s="194" t="str">
        <f>IF($C$11="","",$C$11)</f>
        <v/>
      </c>
      <c r="D30" s="195"/>
      <c r="E30" s="99" t="str">
        <f>IF($H$11="","",$H$11)</f>
        <v/>
      </c>
      <c r="F30" s="205" t="str">
        <f>IF(ISNUMBER($H$8),'Calculation Sheet'!L32,"")</f>
        <v/>
      </c>
      <c r="G30" s="206"/>
      <c r="H30" s="100" t="str">
        <f t="shared" si="1"/>
        <v/>
      </c>
      <c r="I30" s="101" t="s">
        <v>3</v>
      </c>
      <c r="J30" s="127" t="s">
        <v>16</v>
      </c>
      <c r="K30" s="194" t="str">
        <f>IF($K$9="","",$K$9)</f>
        <v/>
      </c>
      <c r="L30" s="195"/>
      <c r="M30" s="99" t="str">
        <f>IF($P$9="","",$P$9)</f>
        <v/>
      </c>
      <c r="N30" s="205" t="str">
        <f>IF(ISNUMBER($P$8),'Calculation Sheet'!M32,"")</f>
        <v/>
      </c>
      <c r="O30" s="206"/>
      <c r="P30" s="99" t="str">
        <f t="shared" si="2"/>
        <v/>
      </c>
      <c r="Q30" s="10"/>
      <c r="R30" s="11"/>
    </row>
    <row r="31" spans="1:21" s="38" customFormat="1" ht="34.9" customHeight="1">
      <c r="A31" s="116">
        <v>5</v>
      </c>
      <c r="B31" s="129" t="s">
        <v>17</v>
      </c>
      <c r="C31" s="196" t="str">
        <f>IF($C$8="","",$C$8)</f>
        <v/>
      </c>
      <c r="D31" s="197"/>
      <c r="E31" s="105" t="str">
        <f>IF($H$8="","",$H$8)</f>
        <v/>
      </c>
      <c r="F31" s="203" t="str">
        <f>IF(ISNUMBER($H$8),'Calculation Sheet'!L33,"")</f>
        <v/>
      </c>
      <c r="G31" s="204"/>
      <c r="H31" s="117" t="str">
        <f t="shared" si="1"/>
        <v/>
      </c>
      <c r="I31" s="118" t="s">
        <v>3</v>
      </c>
      <c r="J31" s="130" t="s">
        <v>14</v>
      </c>
      <c r="K31" s="196" t="str">
        <f>IF($K$11="","",$K$11)</f>
        <v/>
      </c>
      <c r="L31" s="197"/>
      <c r="M31" s="105" t="str">
        <f>IF($P$11="","",$P$11)</f>
        <v/>
      </c>
      <c r="N31" s="203" t="str">
        <f>IF(ISNUMBER($P$8),'Calculation Sheet'!M33,"")</f>
        <v/>
      </c>
      <c r="O31" s="204"/>
      <c r="P31" s="105" t="str">
        <f t="shared" si="2"/>
        <v/>
      </c>
      <c r="Q31" s="6"/>
      <c r="R31" s="7"/>
    </row>
    <row r="32" spans="1:21" s="38" customFormat="1" ht="34.9" customHeight="1">
      <c r="A32" s="110">
        <v>6</v>
      </c>
      <c r="B32" s="131" t="s">
        <v>18</v>
      </c>
      <c r="C32" s="179" t="str">
        <f>IF($C$9="","",$C$9)</f>
        <v/>
      </c>
      <c r="D32" s="180"/>
      <c r="E32" s="112" t="str">
        <f>IF($H$9="","",$H$9)</f>
        <v/>
      </c>
      <c r="F32" s="209" t="str">
        <f>IF(ISNUMBER($H$8),'Calculation Sheet'!L34,"")</f>
        <v/>
      </c>
      <c r="G32" s="210"/>
      <c r="H32" s="113" t="str">
        <f t="shared" si="1"/>
        <v/>
      </c>
      <c r="I32" s="114" t="s">
        <v>3</v>
      </c>
      <c r="J32" s="132" t="s">
        <v>13</v>
      </c>
      <c r="K32" s="179" t="str">
        <f>IF($K$10="","",$K$10)</f>
        <v/>
      </c>
      <c r="L32" s="180"/>
      <c r="M32" s="112" t="str">
        <f>IF($P$10="","",$P$10)</f>
        <v/>
      </c>
      <c r="N32" s="207" t="str">
        <f>IF(ISNUMBER($P$8),'Calculation Sheet'!M34,"")</f>
        <v/>
      </c>
      <c r="O32" s="208"/>
      <c r="P32" s="112" t="str">
        <f t="shared" si="2"/>
        <v/>
      </c>
      <c r="Q32" s="8"/>
      <c r="R32" s="9"/>
    </row>
    <row r="33" spans="1:18" s="38" customFormat="1" ht="34.9" customHeight="1">
      <c r="A33" s="110">
        <v>7</v>
      </c>
      <c r="B33" s="131" t="s">
        <v>19</v>
      </c>
      <c r="C33" s="179" t="str">
        <f>IF($C$10="","",$C$10)</f>
        <v/>
      </c>
      <c r="D33" s="180"/>
      <c r="E33" s="112" t="str">
        <f>IF($H$10="","",$H$10)</f>
        <v/>
      </c>
      <c r="F33" s="209" t="str">
        <f>IF(ISNUMBER($H$8),'Calculation Sheet'!L35,"")</f>
        <v/>
      </c>
      <c r="G33" s="210"/>
      <c r="H33" s="113" t="str">
        <f t="shared" si="1"/>
        <v/>
      </c>
      <c r="I33" s="114" t="s">
        <v>3</v>
      </c>
      <c r="J33" s="132" t="s">
        <v>16</v>
      </c>
      <c r="K33" s="179" t="str">
        <f t="shared" ref="K33:K41" si="3">IF($K$9="","",$K$9)</f>
        <v/>
      </c>
      <c r="L33" s="180"/>
      <c r="M33" s="112" t="str">
        <f>IF($P$9="","",$P$9)</f>
        <v/>
      </c>
      <c r="N33" s="209" t="str">
        <f>IF(ISNUMBER($P$8),'Calculation Sheet'!M35,"")</f>
        <v/>
      </c>
      <c r="O33" s="210"/>
      <c r="P33" s="112" t="str">
        <f t="shared" si="2"/>
        <v/>
      </c>
      <c r="Q33" s="8"/>
      <c r="R33" s="9"/>
    </row>
    <row r="34" spans="1:18" s="38" customFormat="1" ht="34.9" customHeight="1" thickBot="1">
      <c r="A34" s="97">
        <v>8</v>
      </c>
      <c r="B34" s="126" t="s">
        <v>20</v>
      </c>
      <c r="C34" s="194" t="str">
        <f>IF($C$11="","",$C$11)</f>
        <v/>
      </c>
      <c r="D34" s="195"/>
      <c r="E34" s="99" t="str">
        <f>IF($H$11="","",$H$11)</f>
        <v/>
      </c>
      <c r="F34" s="205" t="str">
        <f>IF(ISNUMBER($H$8),'Calculation Sheet'!L36,"")</f>
        <v/>
      </c>
      <c r="G34" s="206"/>
      <c r="H34" s="100" t="str">
        <f t="shared" si="1"/>
        <v/>
      </c>
      <c r="I34" s="101" t="s">
        <v>3</v>
      </c>
      <c r="J34" s="127" t="s">
        <v>15</v>
      </c>
      <c r="K34" s="194" t="str">
        <f>IF($K$8="","",$K$8)</f>
        <v/>
      </c>
      <c r="L34" s="195"/>
      <c r="M34" s="99" t="str">
        <f>IF($P$8="","",$P$8)</f>
        <v/>
      </c>
      <c r="N34" s="205" t="str">
        <f>IF(ISNUMBER($P$8),'Calculation Sheet'!M36,"")</f>
        <v/>
      </c>
      <c r="O34" s="206"/>
      <c r="P34" s="99" t="str">
        <f t="shared" si="2"/>
        <v/>
      </c>
      <c r="Q34" s="10"/>
      <c r="R34" s="11"/>
    </row>
    <row r="35" spans="1:18" s="38" customFormat="1" ht="21.6" customHeight="1" thickBot="1">
      <c r="A35" s="120"/>
      <c r="B35" s="121"/>
      <c r="C35" s="175" t="s">
        <v>105</v>
      </c>
      <c r="D35" s="175"/>
      <c r="E35" s="175"/>
      <c r="F35" s="175"/>
      <c r="G35" s="122"/>
      <c r="H35" s="123"/>
      <c r="I35" s="90"/>
      <c r="J35" s="91"/>
      <c r="K35" s="175" t="s">
        <v>106</v>
      </c>
      <c r="L35" s="175"/>
      <c r="M35" s="175"/>
      <c r="N35" s="122"/>
      <c r="O35" s="122"/>
      <c r="P35" s="122"/>
      <c r="Q35" s="124"/>
      <c r="R35" s="125"/>
    </row>
    <row r="36" spans="1:18" s="38" customFormat="1" ht="34.9" customHeight="1">
      <c r="A36" s="116">
        <v>9</v>
      </c>
      <c r="B36" s="104" t="s">
        <v>17</v>
      </c>
      <c r="C36" s="196" t="str">
        <f>IF($C$8="","",$C$8)</f>
        <v/>
      </c>
      <c r="D36" s="197"/>
      <c r="E36" s="105" t="str">
        <f>IF($H$8="","",$H$8)</f>
        <v/>
      </c>
      <c r="F36" s="203" t="str">
        <f>IF(ISNUMBER($H$8),'Calculation Sheet'!L37,"")</f>
        <v/>
      </c>
      <c r="G36" s="204"/>
      <c r="H36" s="117" t="str">
        <f t="shared" si="1"/>
        <v/>
      </c>
      <c r="I36" s="118" t="s">
        <v>3</v>
      </c>
      <c r="J36" s="119" t="s">
        <v>16</v>
      </c>
      <c r="K36" s="196" t="str">
        <f t="shared" si="3"/>
        <v/>
      </c>
      <c r="L36" s="197"/>
      <c r="M36" s="105" t="str">
        <f>IF($P$9="","",$P$9)</f>
        <v/>
      </c>
      <c r="N36" s="203" t="str">
        <f>IF(ISNUMBER($P$8),'Calculation Sheet'!M37,"")</f>
        <v/>
      </c>
      <c r="O36" s="204"/>
      <c r="P36" s="105" t="str">
        <f t="shared" si="2"/>
        <v/>
      </c>
      <c r="Q36" s="6"/>
      <c r="R36" s="7"/>
    </row>
    <row r="37" spans="1:18" s="38" customFormat="1" ht="34.9" customHeight="1">
      <c r="A37" s="110">
        <v>10</v>
      </c>
      <c r="B37" s="111" t="s">
        <v>18</v>
      </c>
      <c r="C37" s="179" t="str">
        <f>IF($C$9="","",$C$9)</f>
        <v/>
      </c>
      <c r="D37" s="180"/>
      <c r="E37" s="112" t="str">
        <f>IF($H$9="","",$H$9)</f>
        <v/>
      </c>
      <c r="F37" s="209" t="str">
        <f>IF(ISNUMBER($H$8),'Calculation Sheet'!L38,"")</f>
        <v/>
      </c>
      <c r="G37" s="210"/>
      <c r="H37" s="113" t="str">
        <f t="shared" si="1"/>
        <v/>
      </c>
      <c r="I37" s="114" t="s">
        <v>3</v>
      </c>
      <c r="J37" s="115" t="s">
        <v>15</v>
      </c>
      <c r="K37" s="179" t="str">
        <f>IF($K$8="","",$K$8)</f>
        <v/>
      </c>
      <c r="L37" s="180"/>
      <c r="M37" s="112" t="str">
        <f>IF($P$8="","",$P$8)</f>
        <v/>
      </c>
      <c r="N37" s="209" t="str">
        <f>IF(ISNUMBER($P$8),'Calculation Sheet'!M38,"")</f>
        <v/>
      </c>
      <c r="O37" s="210"/>
      <c r="P37" s="112" t="str">
        <f t="shared" si="2"/>
        <v/>
      </c>
      <c r="Q37" s="8"/>
      <c r="R37" s="9"/>
    </row>
    <row r="38" spans="1:18" s="38" customFormat="1" ht="34.9" customHeight="1">
      <c r="A38" s="110">
        <v>11</v>
      </c>
      <c r="B38" s="111" t="s">
        <v>19</v>
      </c>
      <c r="C38" s="179" t="str">
        <f>IF($C$10="","",$C$10)</f>
        <v/>
      </c>
      <c r="D38" s="180"/>
      <c r="E38" s="112" t="str">
        <f>IF($H$10="","",$H$10)</f>
        <v/>
      </c>
      <c r="F38" s="209" t="str">
        <f>IF(ISNUMBER($H$8),'Calculation Sheet'!L39,"")</f>
        <v/>
      </c>
      <c r="G38" s="210"/>
      <c r="H38" s="113" t="str">
        <f t="shared" si="1"/>
        <v/>
      </c>
      <c r="I38" s="114" t="s">
        <v>3</v>
      </c>
      <c r="J38" s="115" t="s">
        <v>14</v>
      </c>
      <c r="K38" s="179" t="str">
        <f>IF($K$11="","",$K$11)</f>
        <v/>
      </c>
      <c r="L38" s="180"/>
      <c r="M38" s="112" t="str">
        <f>IF($P$11="","",$P$11)</f>
        <v/>
      </c>
      <c r="N38" s="209" t="str">
        <f>IF(ISNUMBER($P$8),'Calculation Sheet'!M39,"")</f>
        <v/>
      </c>
      <c r="O38" s="210"/>
      <c r="P38" s="112" t="str">
        <f t="shared" si="2"/>
        <v/>
      </c>
      <c r="Q38" s="8"/>
      <c r="R38" s="9"/>
    </row>
    <row r="39" spans="1:18" s="38" customFormat="1" ht="34.9" customHeight="1" thickBot="1">
      <c r="A39" s="97">
        <v>12</v>
      </c>
      <c r="B39" s="98" t="s">
        <v>20</v>
      </c>
      <c r="C39" s="194" t="str">
        <f>IF($C$11="","",$C$11)</f>
        <v/>
      </c>
      <c r="D39" s="195"/>
      <c r="E39" s="99" t="str">
        <f>IF($H$11="","",$H$11)</f>
        <v/>
      </c>
      <c r="F39" s="205" t="str">
        <f>IF(ISNUMBER($H$8),'Calculation Sheet'!L40,"")</f>
        <v/>
      </c>
      <c r="G39" s="206"/>
      <c r="H39" s="100" t="str">
        <f t="shared" si="1"/>
        <v/>
      </c>
      <c r="I39" s="101" t="s">
        <v>3</v>
      </c>
      <c r="J39" s="102" t="s">
        <v>13</v>
      </c>
      <c r="K39" s="194" t="str">
        <f>IF($K$10="","",$K$10)</f>
        <v/>
      </c>
      <c r="L39" s="195"/>
      <c r="M39" s="99" t="str">
        <f t="shared" ref="M39" si="4">IF($P$10="","",$P$10)</f>
        <v/>
      </c>
      <c r="N39" s="205" t="str">
        <f>IF(ISNUMBER($P$8),'Calculation Sheet'!M40,"")</f>
        <v/>
      </c>
      <c r="O39" s="206"/>
      <c r="P39" s="99" t="str">
        <f t="shared" si="2"/>
        <v/>
      </c>
      <c r="Q39" s="10"/>
      <c r="R39" s="11"/>
    </row>
    <row r="40" spans="1:18" s="38" customFormat="1" ht="34.9" customHeight="1">
      <c r="A40" s="103">
        <v>13</v>
      </c>
      <c r="B40" s="104" t="s">
        <v>17</v>
      </c>
      <c r="C40" s="196" t="str">
        <f>IF($C$8="","",$C$8)</f>
        <v/>
      </c>
      <c r="D40" s="197"/>
      <c r="E40" s="105" t="str">
        <f>IF($H$8="","",$H$8)</f>
        <v/>
      </c>
      <c r="F40" s="203" t="str">
        <f>IF(ISNUMBER($H$8),'Calculation Sheet'!L41,"")</f>
        <v/>
      </c>
      <c r="G40" s="204"/>
      <c r="H40" s="106" t="str">
        <f t="shared" si="1"/>
        <v/>
      </c>
      <c r="I40" s="107" t="s">
        <v>3</v>
      </c>
      <c r="J40" s="108" t="s">
        <v>15</v>
      </c>
      <c r="K40" s="196" t="str">
        <f>IF($K$8="","",$K$8)</f>
        <v/>
      </c>
      <c r="L40" s="197"/>
      <c r="M40" s="105" t="str">
        <f>IF($P$10="","",$P$8)</f>
        <v/>
      </c>
      <c r="N40" s="219" t="str">
        <f>IF(ISNUMBER($P$8),'Calculation Sheet'!M41,"")</f>
        <v/>
      </c>
      <c r="O40" s="220"/>
      <c r="P40" s="109" t="str">
        <f t="shared" si="2"/>
        <v/>
      </c>
      <c r="Q40" s="12"/>
      <c r="R40" s="13"/>
    </row>
    <row r="41" spans="1:18" s="38" customFormat="1" ht="34.9" customHeight="1">
      <c r="A41" s="110">
        <v>14</v>
      </c>
      <c r="B41" s="111" t="s">
        <v>18</v>
      </c>
      <c r="C41" s="179" t="str">
        <f>IF($C$9="","",$C$9)</f>
        <v/>
      </c>
      <c r="D41" s="180"/>
      <c r="E41" s="112" t="str">
        <f>IF($H$9="","",$H$9)</f>
        <v/>
      </c>
      <c r="F41" s="209" t="str">
        <f>IF(ISNUMBER($H$8),'Calculation Sheet'!L42,"")</f>
        <v/>
      </c>
      <c r="G41" s="210"/>
      <c r="H41" s="113" t="str">
        <f t="shared" si="1"/>
        <v/>
      </c>
      <c r="I41" s="114" t="s">
        <v>3</v>
      </c>
      <c r="J41" s="115" t="s">
        <v>16</v>
      </c>
      <c r="K41" s="179" t="str">
        <f t="shared" si="3"/>
        <v/>
      </c>
      <c r="L41" s="180"/>
      <c r="M41" s="112" t="str">
        <f>IF($P$9="","",$P$9)</f>
        <v/>
      </c>
      <c r="N41" s="209" t="str">
        <f>IF(ISNUMBER($P$8),'Calculation Sheet'!M42,"")</f>
        <v/>
      </c>
      <c r="O41" s="210"/>
      <c r="P41" s="112" t="str">
        <f t="shared" si="2"/>
        <v/>
      </c>
      <c r="Q41" s="8"/>
      <c r="R41" s="9"/>
    </row>
    <row r="42" spans="1:18" s="38" customFormat="1" ht="34.9" customHeight="1">
      <c r="A42" s="110">
        <v>15</v>
      </c>
      <c r="B42" s="111" t="s">
        <v>19</v>
      </c>
      <c r="C42" s="179" t="str">
        <f>IF($C$10="","",$C$10)</f>
        <v/>
      </c>
      <c r="D42" s="180"/>
      <c r="E42" s="112" t="str">
        <f>IF($H$10="","",$H$10)</f>
        <v/>
      </c>
      <c r="F42" s="209" t="str">
        <f>IF(ISNUMBER($H$8),'Calculation Sheet'!L43,"")</f>
        <v/>
      </c>
      <c r="G42" s="210"/>
      <c r="H42" s="113" t="str">
        <f t="shared" si="1"/>
        <v/>
      </c>
      <c r="I42" s="114" t="s">
        <v>3</v>
      </c>
      <c r="J42" s="115" t="s">
        <v>13</v>
      </c>
      <c r="K42" s="179" t="str">
        <f>IF($K$10="","",$K$10)</f>
        <v/>
      </c>
      <c r="L42" s="180"/>
      <c r="M42" s="112" t="str">
        <f>IF($P$10="","",$P$10)</f>
        <v/>
      </c>
      <c r="N42" s="209" t="str">
        <f>IF(ISNUMBER($P$8),'Calculation Sheet'!M43,"")</f>
        <v/>
      </c>
      <c r="O42" s="210"/>
      <c r="P42" s="112" t="str">
        <f t="shared" si="2"/>
        <v/>
      </c>
      <c r="Q42" s="8"/>
      <c r="R42" s="9"/>
    </row>
    <row r="43" spans="1:18" s="38" customFormat="1" ht="34.9" customHeight="1" thickBot="1">
      <c r="A43" s="97">
        <v>16</v>
      </c>
      <c r="B43" s="98" t="s">
        <v>20</v>
      </c>
      <c r="C43" s="194" t="str">
        <f>IF($C$11="","",$C$11)</f>
        <v/>
      </c>
      <c r="D43" s="195"/>
      <c r="E43" s="99" t="str">
        <f>IF($H$11="","",$H$11)</f>
        <v/>
      </c>
      <c r="F43" s="205" t="str">
        <f>IF(ISNUMBER($H$8),'Calculation Sheet'!L44,"")</f>
        <v/>
      </c>
      <c r="G43" s="206"/>
      <c r="H43" s="100" t="str">
        <f t="shared" si="1"/>
        <v/>
      </c>
      <c r="I43" s="101" t="s">
        <v>3</v>
      </c>
      <c r="J43" s="102" t="s">
        <v>14</v>
      </c>
      <c r="K43" s="194" t="str">
        <f>IF($K$11="","",$K$11)</f>
        <v/>
      </c>
      <c r="L43" s="195"/>
      <c r="M43" s="99" t="str">
        <f>IF($P$10="","",$P$11)</f>
        <v/>
      </c>
      <c r="N43" s="205" t="str">
        <f>IF(ISNUMBER($P$8),'Calculation Sheet'!M44,"")</f>
        <v/>
      </c>
      <c r="O43" s="206"/>
      <c r="P43" s="99" t="str">
        <f t="shared" si="2"/>
        <v/>
      </c>
      <c r="Q43" s="10"/>
      <c r="R43" s="11"/>
    </row>
    <row r="44" spans="1:18" s="38" customFormat="1" ht="16.149999999999999" customHeight="1" thickBot="1">
      <c r="A44" s="92"/>
      <c r="B44" s="92"/>
      <c r="C44" s="93"/>
      <c r="D44" s="93"/>
      <c r="E44" s="94"/>
      <c r="F44" s="94"/>
      <c r="G44" s="94"/>
      <c r="H44" s="95"/>
      <c r="I44" s="92"/>
      <c r="J44" s="92"/>
      <c r="K44" s="93"/>
      <c r="L44" s="93"/>
      <c r="M44" s="94"/>
      <c r="N44" s="94"/>
      <c r="O44" s="94"/>
      <c r="P44" s="94"/>
      <c r="Q44" s="96"/>
      <c r="R44" s="96"/>
    </row>
    <row r="45" spans="1:18" s="89" customFormat="1" ht="40.15" customHeight="1" thickBot="1">
      <c r="A45" s="221" t="s">
        <v>9</v>
      </c>
      <c r="B45" s="222"/>
      <c r="C45" s="223"/>
      <c r="D45" s="217"/>
      <c r="E45" s="217"/>
      <c r="F45" s="217"/>
      <c r="G45" s="217"/>
      <c r="H45" s="217"/>
      <c r="I45" s="217"/>
      <c r="J45" s="217"/>
      <c r="K45" s="217"/>
      <c r="L45" s="217"/>
      <c r="M45" s="217"/>
      <c r="N45" s="217"/>
      <c r="O45" s="217"/>
      <c r="P45" s="217"/>
      <c r="Q45" s="217"/>
      <c r="R45" s="218"/>
    </row>
    <row r="46" spans="1:18" s="16" customFormat="1" ht="21">
      <c r="A46" s="224" t="s">
        <v>51</v>
      </c>
      <c r="B46" s="224"/>
      <c r="C46" s="225"/>
      <c r="D46" s="225"/>
      <c r="E46" s="225"/>
      <c r="F46" s="225"/>
      <c r="G46" s="225"/>
      <c r="H46" s="225"/>
      <c r="I46" s="225"/>
      <c r="J46" s="225"/>
      <c r="K46" s="225"/>
      <c r="L46" s="225"/>
      <c r="M46" s="225"/>
      <c r="N46" s="225"/>
      <c r="O46" s="225"/>
      <c r="P46" s="225"/>
      <c r="Q46" s="225"/>
      <c r="R46" s="225"/>
    </row>
  </sheetData>
  <sheetProtection algorithmName="SHA-512" hashValue="yiRebI7+bfQVAkKwVJkZwfq1LepFBc0tK5XiQ0T8ZmslT4Gn58RcVPSPEZzWVvJREsqgx3qokMWqy8KcgEdJpw==" saltValue="OnrKTsXTBEUsOwUJM454KA==" spinCount="100000" sheet="1" selectLockedCells="1"/>
  <mergeCells count="140">
    <mergeCell ref="B13:E13"/>
    <mergeCell ref="B21:D21"/>
    <mergeCell ref="B22:D22"/>
    <mergeCell ref="J18:L18"/>
    <mergeCell ref="J19:L19"/>
    <mergeCell ref="J21:L21"/>
    <mergeCell ref="J22:L22"/>
    <mergeCell ref="C8:G8"/>
    <mergeCell ref="C9:G9"/>
    <mergeCell ref="C10:G10"/>
    <mergeCell ref="C11:G11"/>
    <mergeCell ref="K8:O8"/>
    <mergeCell ref="I18:I19"/>
    <mergeCell ref="I21:I22"/>
    <mergeCell ref="N18:O19"/>
    <mergeCell ref="F18:G19"/>
    <mergeCell ref="F21:G22"/>
    <mergeCell ref="M21:M22"/>
    <mergeCell ref="N21:O22"/>
    <mergeCell ref="A46:R46"/>
    <mergeCell ref="A18:A19"/>
    <mergeCell ref="A21:A22"/>
    <mergeCell ref="A15:C15"/>
    <mergeCell ref="Q18:Q19"/>
    <mergeCell ref="R18:R19"/>
    <mergeCell ref="B7:G7"/>
    <mergeCell ref="Q21:Q22"/>
    <mergeCell ref="R21:R22"/>
    <mergeCell ref="P18:P19"/>
    <mergeCell ref="P21:P22"/>
    <mergeCell ref="M18:M19"/>
    <mergeCell ref="J12:M12"/>
    <mergeCell ref="J13:M13"/>
    <mergeCell ref="N27:O27"/>
    <mergeCell ref="F16:G16"/>
    <mergeCell ref="B16:D16"/>
    <mergeCell ref="B18:D18"/>
    <mergeCell ref="J16:L16"/>
    <mergeCell ref="C25:D25"/>
    <mergeCell ref="C27:D27"/>
    <mergeCell ref="B19:D19"/>
    <mergeCell ref="K25:L25"/>
    <mergeCell ref="K27:L27"/>
    <mergeCell ref="D45:R45"/>
    <mergeCell ref="N43:O43"/>
    <mergeCell ref="N38:O38"/>
    <mergeCell ref="N39:O39"/>
    <mergeCell ref="N40:O40"/>
    <mergeCell ref="N41:O41"/>
    <mergeCell ref="N42:O42"/>
    <mergeCell ref="F42:G42"/>
    <mergeCell ref="F43:G43"/>
    <mergeCell ref="F38:G38"/>
    <mergeCell ref="F39:G39"/>
    <mergeCell ref="F40:G40"/>
    <mergeCell ref="F41:G41"/>
    <mergeCell ref="C43:D43"/>
    <mergeCell ref="K42:L42"/>
    <mergeCell ref="K43:L43"/>
    <mergeCell ref="A45:C45"/>
    <mergeCell ref="C38:D38"/>
    <mergeCell ref="C39:D39"/>
    <mergeCell ref="C40:D40"/>
    <mergeCell ref="C41:D41"/>
    <mergeCell ref="C42:D42"/>
    <mergeCell ref="F34:G34"/>
    <mergeCell ref="F36:G36"/>
    <mergeCell ref="F27:G27"/>
    <mergeCell ref="F25:G25"/>
    <mergeCell ref="F28:G28"/>
    <mergeCell ref="F29:G29"/>
    <mergeCell ref="F30:G30"/>
    <mergeCell ref="C31:D31"/>
    <mergeCell ref="C32:D32"/>
    <mergeCell ref="C33:D33"/>
    <mergeCell ref="C34:D34"/>
    <mergeCell ref="C36:D36"/>
    <mergeCell ref="C37:D37"/>
    <mergeCell ref="C28:D28"/>
    <mergeCell ref="C29:D29"/>
    <mergeCell ref="C30:D30"/>
    <mergeCell ref="K41:L41"/>
    <mergeCell ref="N29:O29"/>
    <mergeCell ref="N25:O25"/>
    <mergeCell ref="N37:O37"/>
    <mergeCell ref="F37:G37"/>
    <mergeCell ref="F31:G31"/>
    <mergeCell ref="F32:G32"/>
    <mergeCell ref="N28:O28"/>
    <mergeCell ref="K28:L28"/>
    <mergeCell ref="K29:L29"/>
    <mergeCell ref="K30:L30"/>
    <mergeCell ref="K31:L31"/>
    <mergeCell ref="F33:G33"/>
    <mergeCell ref="C35:F35"/>
    <mergeCell ref="K35:M35"/>
    <mergeCell ref="C26:F26"/>
    <mergeCell ref="K26:M26"/>
    <mergeCell ref="K33:L33"/>
    <mergeCell ref="K34:L34"/>
    <mergeCell ref="K36:L36"/>
    <mergeCell ref="K37:L37"/>
    <mergeCell ref="K38:L38"/>
    <mergeCell ref="K39:L39"/>
    <mergeCell ref="K40:L40"/>
    <mergeCell ref="N16:O16"/>
    <mergeCell ref="J7:O7"/>
    <mergeCell ref="N36:O36"/>
    <mergeCell ref="N30:O30"/>
    <mergeCell ref="N31:O31"/>
    <mergeCell ref="N32:O32"/>
    <mergeCell ref="N33:O33"/>
    <mergeCell ref="N34:O34"/>
    <mergeCell ref="K9:O9"/>
    <mergeCell ref="K10:O10"/>
    <mergeCell ref="K11:O11"/>
    <mergeCell ref="B1:R1"/>
    <mergeCell ref="C17:H17"/>
    <mergeCell ref="C20:H20"/>
    <mergeCell ref="K17:P17"/>
    <mergeCell ref="K20:P20"/>
    <mergeCell ref="K24:M24"/>
    <mergeCell ref="C24:F24"/>
    <mergeCell ref="J3:P3"/>
    <mergeCell ref="K32:L32"/>
    <mergeCell ref="J4:K4"/>
    <mergeCell ref="J5:K5"/>
    <mergeCell ref="L4:P4"/>
    <mergeCell ref="L5:P5"/>
    <mergeCell ref="E18:E19"/>
    <mergeCell ref="H18:H19"/>
    <mergeCell ref="H21:H22"/>
    <mergeCell ref="D3:H3"/>
    <mergeCell ref="B3:C3"/>
    <mergeCell ref="D4:H4"/>
    <mergeCell ref="D5:H5"/>
    <mergeCell ref="B4:C4"/>
    <mergeCell ref="B5:C5"/>
    <mergeCell ref="E21:E22"/>
    <mergeCell ref="B12:E12"/>
  </mergeCells>
  <phoneticPr fontId="2" type="noConversion"/>
  <pageMargins left="0.7" right="0.7" top="0.75" bottom="0.75" header="0.3" footer="0.3"/>
  <pageSetup paperSize="9" scale="51" orientation="portrait" horizontalDpi="360" verticalDpi="360" r:id="rId1"/>
  <headerFooter>
    <oddHeader>&amp;L&amp;G&amp;C&amp;"Times New Roman,Bold"&amp;22NWFCC GC Handicap League
Match Scoresheet 2026 v1</oddHeader>
  </headerFooter>
  <ignoredErrors>
    <ignoredError sqref="M36 M34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C5BC0-2BCB-4F82-BED9-AFADBE270870}">
  <sheetPr codeName="Sheet2"/>
  <dimension ref="A1:B23"/>
  <sheetViews>
    <sheetView workbookViewId="0">
      <selection activeCell="B3" sqref="A1:XFD1048576"/>
    </sheetView>
  </sheetViews>
  <sheetFormatPr defaultRowHeight="15"/>
  <cols>
    <col min="1" max="2" width="30.7109375" customWidth="1"/>
  </cols>
  <sheetData>
    <row r="1" spans="1:2" ht="21.75" thickBot="1">
      <c r="A1" s="254" t="s">
        <v>103</v>
      </c>
      <c r="B1" s="255"/>
    </row>
    <row r="2" spans="1:2" ht="57" thickBot="1">
      <c r="A2" s="82" t="s">
        <v>102</v>
      </c>
      <c r="B2" s="83" t="s">
        <v>59</v>
      </c>
    </row>
    <row r="3" spans="1:2" ht="26.25">
      <c r="A3" s="84">
        <v>2</v>
      </c>
      <c r="B3" s="84">
        <v>2</v>
      </c>
    </row>
    <row r="4" spans="1:2" ht="26.25">
      <c r="A4" s="85">
        <v>3</v>
      </c>
      <c r="B4" s="85">
        <v>3</v>
      </c>
    </row>
    <row r="5" spans="1:2" ht="26.25">
      <c r="A5" s="86">
        <v>4</v>
      </c>
      <c r="B5" s="86">
        <v>4</v>
      </c>
    </row>
    <row r="6" spans="1:2" ht="26.25">
      <c r="A6" s="86">
        <v>5</v>
      </c>
      <c r="B6" s="86">
        <v>5</v>
      </c>
    </row>
    <row r="7" spans="1:2" ht="26.25">
      <c r="A7" s="86">
        <v>6</v>
      </c>
      <c r="B7" s="86">
        <v>6</v>
      </c>
    </row>
    <row r="8" spans="1:2" ht="26.25">
      <c r="A8" s="86">
        <v>7</v>
      </c>
      <c r="B8" s="86">
        <v>7</v>
      </c>
    </row>
    <row r="9" spans="1:2" ht="26.25">
      <c r="A9" s="86">
        <v>8</v>
      </c>
      <c r="B9" s="86">
        <v>8</v>
      </c>
    </row>
    <row r="10" spans="1:2" ht="26.25">
      <c r="A10" s="86">
        <v>9</v>
      </c>
      <c r="B10" s="86">
        <v>9</v>
      </c>
    </row>
    <row r="11" spans="1:2" ht="26.25">
      <c r="A11" s="86">
        <v>10</v>
      </c>
      <c r="B11" s="86">
        <v>10</v>
      </c>
    </row>
    <row r="12" spans="1:2" ht="26.25">
      <c r="A12" s="86">
        <v>11</v>
      </c>
      <c r="B12" s="86">
        <v>11</v>
      </c>
    </row>
    <row r="13" spans="1:2" ht="26.25">
      <c r="A13" s="86">
        <v>12</v>
      </c>
      <c r="B13" s="86">
        <v>12</v>
      </c>
    </row>
    <row r="14" spans="1:2" ht="26.25">
      <c r="A14" s="86">
        <v>13</v>
      </c>
      <c r="B14" s="86">
        <v>13</v>
      </c>
    </row>
    <row r="15" spans="1:2" ht="26.25">
      <c r="A15" s="85">
        <v>14</v>
      </c>
      <c r="B15" s="85">
        <v>14</v>
      </c>
    </row>
    <row r="16" spans="1:2" ht="26.25">
      <c r="A16" s="85">
        <v>15</v>
      </c>
      <c r="B16" s="85">
        <v>15</v>
      </c>
    </row>
    <row r="17" spans="1:2" ht="26.25">
      <c r="A17" s="85">
        <v>16</v>
      </c>
      <c r="B17" s="85">
        <v>16</v>
      </c>
    </row>
    <row r="18" spans="1:2" ht="26.25">
      <c r="A18" s="85">
        <v>17</v>
      </c>
      <c r="B18" s="85">
        <v>17</v>
      </c>
    </row>
    <row r="19" spans="1:2" ht="27" thickBot="1">
      <c r="A19" s="87">
        <v>18</v>
      </c>
      <c r="B19" s="87">
        <v>18</v>
      </c>
    </row>
    <row r="20" spans="1:2" ht="18.75">
      <c r="A20" s="256" t="s">
        <v>56</v>
      </c>
      <c r="B20" s="256"/>
    </row>
    <row r="21" spans="1:2" ht="36" customHeight="1">
      <c r="A21" s="257" t="s">
        <v>57</v>
      </c>
      <c r="B21" s="257"/>
    </row>
    <row r="22" spans="1:2" ht="36" customHeight="1">
      <c r="A22" s="258" t="s">
        <v>58</v>
      </c>
      <c r="B22" s="258"/>
    </row>
    <row r="23" spans="1:2" ht="36" customHeight="1">
      <c r="A23" s="258" t="s">
        <v>61</v>
      </c>
      <c r="B23" s="258"/>
    </row>
  </sheetData>
  <sheetProtection algorithmName="SHA-512" hashValue="9rIwzHbo/3cbi8C3hx8RA1/JdgoiqQTTHKYaCUWg9KSaT/xuGZ1FT/KxyDp/I2CJ/0rSMPmBDSVg2JiBB0Bfpw==" saltValue="5cbcjzPMwIxFzpjfMQqIUQ==" spinCount="100000" sheet="1" selectLockedCells="1" selectUnlockedCells="1"/>
  <mergeCells count="5">
    <mergeCell ref="A1:B1"/>
    <mergeCell ref="A20:B20"/>
    <mergeCell ref="A21:B21"/>
    <mergeCell ref="A22:B22"/>
    <mergeCell ref="A23:B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944EE-B8FD-4F1A-8BAE-01CF9451D6BA}">
  <sheetPr codeName="Sheet3"/>
  <dimension ref="A1:AM59"/>
  <sheetViews>
    <sheetView zoomScale="115" zoomScaleNormal="115" workbookViewId="0">
      <selection activeCell="A2" sqref="A1:XFD1048576"/>
    </sheetView>
  </sheetViews>
  <sheetFormatPr defaultColWidth="8.85546875" defaultRowHeight="15.75"/>
  <cols>
    <col min="1" max="1" width="17" style="16" bestFit="1" customWidth="1"/>
    <col min="2" max="2" width="15" style="15" customWidth="1"/>
    <col min="3" max="3" width="21.140625" style="15" customWidth="1"/>
    <col min="4" max="4" width="16.5703125" style="15" customWidth="1"/>
    <col min="5" max="5" width="9" style="16" customWidth="1"/>
    <col min="6" max="6" width="8.7109375" style="15" customWidth="1"/>
    <col min="7" max="7" width="11.28515625" style="15" customWidth="1"/>
    <col min="8" max="8" width="10.42578125" style="15" bestFit="1" customWidth="1"/>
    <col min="9" max="9" width="9.28515625" style="15" customWidth="1"/>
    <col min="10" max="10" width="9.7109375" style="16" customWidth="1"/>
    <col min="11" max="11" width="9.28515625" style="16" customWidth="1"/>
    <col min="12" max="12" width="9.28515625" style="16" bestFit="1" customWidth="1"/>
    <col min="13" max="13" width="9.28515625" style="16" customWidth="1"/>
    <col min="14" max="14" width="9.7109375" style="16" customWidth="1"/>
    <col min="15" max="16" width="3.85546875" style="16" customWidth="1"/>
    <col min="17" max="17" width="3.85546875" style="16" hidden="1" customWidth="1"/>
    <col min="18" max="37" width="4.7109375" style="16" customWidth="1"/>
    <col min="38" max="16384" width="8.85546875" style="16"/>
  </cols>
  <sheetData>
    <row r="1" spans="1:39" ht="16.5" thickBot="1">
      <c r="A1" s="14" t="s">
        <v>38</v>
      </c>
      <c r="K1" s="15"/>
      <c r="L1" s="17"/>
      <c r="M1" s="15"/>
      <c r="N1" s="15"/>
    </row>
    <row r="2" spans="1:39" ht="22.5" customHeight="1">
      <c r="A2" s="14"/>
      <c r="C2" s="298" t="s">
        <v>37</v>
      </c>
      <c r="D2" s="299"/>
      <c r="E2" s="298" t="s">
        <v>2</v>
      </c>
      <c r="F2" s="269" t="s">
        <v>24</v>
      </c>
      <c r="G2" s="302" t="s">
        <v>25</v>
      </c>
      <c r="I2" s="18"/>
      <c r="J2" s="18"/>
      <c r="K2" s="18"/>
      <c r="L2" s="19"/>
      <c r="M2" s="19"/>
      <c r="N2" s="18"/>
      <c r="T2" s="20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</row>
    <row r="3" spans="1:39" ht="22.5" customHeight="1" thickBot="1">
      <c r="C3" s="300"/>
      <c r="D3" s="301"/>
      <c r="E3" s="300"/>
      <c r="F3" s="271"/>
      <c r="G3" s="303"/>
      <c r="I3" s="18"/>
      <c r="J3" s="18"/>
      <c r="K3" s="18"/>
      <c r="L3" s="19"/>
      <c r="M3" s="19"/>
      <c r="N3" s="18"/>
      <c r="T3" s="20"/>
      <c r="U3" s="20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</row>
    <row r="4" spans="1:39" ht="16.5" thickBot="1">
      <c r="A4" s="275" t="s">
        <v>22</v>
      </c>
      <c r="B4" s="264" t="s">
        <v>42</v>
      </c>
      <c r="C4" s="21" t="str">
        <f>'Score Sheet'!F12</f>
        <v>A</v>
      </c>
      <c r="D4" s="22">
        <f>VLOOKUP(C4,'Score Sheet'!$B$8:$G$11,2,TRUE)</f>
        <v>0</v>
      </c>
      <c r="E4" s="23">
        <f>VLOOKUP(C4,'Score Sheet'!$B$8:$H$11,7,TRUE)</f>
        <v>0</v>
      </c>
      <c r="F4" s="280">
        <f>IF((E4+E5)/2=12.5,12,IF((E4+E5)/2=13,14,(E4+E5)/2))</f>
        <v>0</v>
      </c>
      <c r="G4" s="259">
        <f>IF(F4&lt;0,ROUNDDOWN(F4,0),ROUNDUP(F4,0))</f>
        <v>0</v>
      </c>
      <c r="H4" s="264" t="str">
        <f>IF(G4&lt;=G6,"Stronger","Weaker")</f>
        <v>Stronger</v>
      </c>
      <c r="J4" s="25"/>
      <c r="K4" s="26"/>
      <c r="L4" s="26"/>
      <c r="M4" s="26"/>
      <c r="N4" s="27"/>
      <c r="T4" s="20"/>
      <c r="U4" s="20"/>
      <c r="V4" s="20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</row>
    <row r="5" spans="1:39" ht="16.5" thickBot="1">
      <c r="A5" s="276"/>
      <c r="B5" s="265"/>
      <c r="C5" s="28" t="str">
        <f>'Score Sheet'!H12</f>
        <v>B</v>
      </c>
      <c r="D5" s="22">
        <f>VLOOKUP(C5,'Score Sheet'!$B$8:$G$11,2,TRUE)</f>
        <v>0</v>
      </c>
      <c r="E5" s="22">
        <f>VLOOKUP(C5,'Score Sheet'!$B$8:$H$11,7,TRUE)</f>
        <v>0</v>
      </c>
      <c r="F5" s="281"/>
      <c r="G5" s="260"/>
      <c r="H5" s="265"/>
      <c r="K5" s="26"/>
      <c r="L5" s="26"/>
      <c r="M5" s="26"/>
      <c r="N5" s="27"/>
      <c r="T5" s="20"/>
      <c r="U5" s="20"/>
      <c r="V5" s="20"/>
      <c r="W5" s="20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</row>
    <row r="6" spans="1:39" ht="16.5" thickBot="1">
      <c r="A6" s="276"/>
      <c r="B6" s="264" t="s">
        <v>44</v>
      </c>
      <c r="C6" s="21" t="str">
        <f>'Score Sheet'!F13</f>
        <v>C</v>
      </c>
      <c r="D6" s="22">
        <f>VLOOKUP(C6,'Score Sheet'!$B$8:$G$11,2,TRUE)</f>
        <v>0</v>
      </c>
      <c r="E6" s="23">
        <f>VLOOKUP(C6,'Score Sheet'!$B$8:$H$11,7,TRUE)</f>
        <v>0</v>
      </c>
      <c r="F6" s="280">
        <f>IF((E6+E7)/2=12.5,12,IF((E6+E7)/2=13,14,(E6+E7)/2))</f>
        <v>0</v>
      </c>
      <c r="G6" s="259">
        <f t="shared" ref="G6" si="0">IF(F6&lt;0,ROUNDDOWN(F6,0),ROUNDUP(F6,0))</f>
        <v>0</v>
      </c>
      <c r="H6" s="282" t="str">
        <f>IF(G4&gt;G6,"Stronger","Weaker")</f>
        <v>Weaker</v>
      </c>
      <c r="I6" s="26"/>
      <c r="T6" s="20"/>
      <c r="U6" s="20"/>
      <c r="V6" s="20"/>
      <c r="W6" s="20"/>
      <c r="X6" s="20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</row>
    <row r="7" spans="1:39" ht="16.5" thickBot="1">
      <c r="A7" s="277"/>
      <c r="B7" s="265"/>
      <c r="C7" s="30" t="str">
        <f>'Score Sheet'!H13</f>
        <v>D</v>
      </c>
      <c r="D7" s="31">
        <f>VLOOKUP(C7,'Score Sheet'!$B$8:$G$11,2,TRUE)</f>
        <v>0</v>
      </c>
      <c r="E7" s="23">
        <f>VLOOKUP(C7,'Score Sheet'!$B$8:$H$11,7,TRUE)</f>
        <v>0</v>
      </c>
      <c r="F7" s="281"/>
      <c r="G7" s="260"/>
      <c r="H7" s="265"/>
      <c r="I7" s="26"/>
      <c r="T7" s="20"/>
      <c r="U7" s="20"/>
      <c r="V7" s="20"/>
      <c r="W7" s="20"/>
      <c r="X7" s="20"/>
      <c r="Y7" s="20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</row>
    <row r="8" spans="1:39" ht="16.5" thickBot="1">
      <c r="A8" s="275" t="s">
        <v>23</v>
      </c>
      <c r="B8" s="264" t="s">
        <v>43</v>
      </c>
      <c r="C8" s="21" t="str">
        <f>'Score Sheet'!N12</f>
        <v>a</v>
      </c>
      <c r="D8" s="22">
        <f>VLOOKUP(C8,'Score Sheet'!$J$8:$O$11,2,TRUE)</f>
        <v>0</v>
      </c>
      <c r="E8" s="23">
        <f>VLOOKUP(C8,'Score Sheet'!$J$8:$JP11,7,TRUE)</f>
        <v>0</v>
      </c>
      <c r="F8" s="280">
        <f>IF((E8+E9)/2=12.5,12,IF((E8+E9)/2=13,14,(E8+E9)/2))</f>
        <v>0</v>
      </c>
      <c r="G8" s="259">
        <f t="shared" ref="G8" si="1">IF(F8&lt;0,ROUNDDOWN(F8,0),ROUNDUP(F8,0))</f>
        <v>0</v>
      </c>
      <c r="H8" s="264" t="str">
        <f>IF(G8&lt;=G10,"Stronger","Weaker")</f>
        <v>Stronger</v>
      </c>
      <c r="I8" s="26"/>
      <c r="T8" s="20"/>
      <c r="U8" s="20"/>
      <c r="V8" s="20"/>
      <c r="W8" s="20"/>
      <c r="X8" s="20"/>
      <c r="Y8" s="20"/>
      <c r="Z8" s="2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</row>
    <row r="9" spans="1:39" ht="16.5" thickBot="1">
      <c r="A9" s="276"/>
      <c r="B9" s="265"/>
      <c r="C9" s="21" t="str">
        <f>'Score Sheet'!P12</f>
        <v>b</v>
      </c>
      <c r="D9" s="31">
        <f>VLOOKUP(C9,'Score Sheet'!$J$8:$O$11,2,TRUE)</f>
        <v>0</v>
      </c>
      <c r="E9" s="23">
        <f>VLOOKUP(C9,'Score Sheet'!$J$8:$JP12,7,TRUE)</f>
        <v>0</v>
      </c>
      <c r="F9" s="281"/>
      <c r="G9" s="260"/>
      <c r="H9" s="265"/>
      <c r="I9" s="26"/>
      <c r="T9" s="20"/>
      <c r="U9" s="20"/>
      <c r="V9" s="20"/>
      <c r="W9" s="20"/>
      <c r="X9" s="20"/>
      <c r="Y9" s="20"/>
      <c r="Z9" s="20"/>
      <c r="AA9" s="20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</row>
    <row r="10" spans="1:39" ht="16.5" thickBot="1">
      <c r="A10" s="276"/>
      <c r="B10" s="264" t="s">
        <v>45</v>
      </c>
      <c r="C10" s="28" t="str">
        <f>'Score Sheet'!N13</f>
        <v>c</v>
      </c>
      <c r="D10" s="22">
        <f>VLOOKUP(C10,'Score Sheet'!$J$8:$O$11,2,TRUE)</f>
        <v>0</v>
      </c>
      <c r="E10" s="23">
        <f>VLOOKUP(C10,'Score Sheet'!$J$8:$JP14,7,TRUE)</f>
        <v>0</v>
      </c>
      <c r="F10" s="280">
        <f>IF((E10+E11)/2=12.5,12,IF((E10+E11)/2=13,14,(E10+E11)/2))</f>
        <v>0</v>
      </c>
      <c r="G10" s="259">
        <f t="shared" ref="G10" si="2">IF(F10&lt;0,ROUNDDOWN(F10,0),ROUNDUP(F10,0))</f>
        <v>0</v>
      </c>
      <c r="H10" s="282" t="str">
        <f>IF(G8&gt;G10,"Stronger","Weaker")</f>
        <v>Weaker</v>
      </c>
      <c r="I10" s="26"/>
      <c r="T10" s="20"/>
      <c r="U10" s="20"/>
      <c r="V10" s="20"/>
      <c r="W10" s="20"/>
      <c r="X10" s="20"/>
      <c r="Y10" s="20"/>
      <c r="Z10" s="20"/>
      <c r="AA10" s="20"/>
      <c r="AB10" s="20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</row>
    <row r="11" spans="1:39" ht="16.5" thickBot="1">
      <c r="A11" s="277"/>
      <c r="B11" s="265"/>
      <c r="C11" s="28" t="str">
        <f>'Score Sheet'!P13</f>
        <v>d</v>
      </c>
      <c r="D11" s="22">
        <f>VLOOKUP(C11,'Score Sheet'!$J$8:$O$11,2,TRUE)</f>
        <v>0</v>
      </c>
      <c r="E11" s="23">
        <f>VLOOKUP(C11,'Score Sheet'!$J$8:$JP15,7,TRUE)</f>
        <v>0</v>
      </c>
      <c r="F11" s="281"/>
      <c r="G11" s="260"/>
      <c r="H11" s="265"/>
      <c r="I11" s="26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15"/>
      <c r="AE11" s="15"/>
      <c r="AF11" s="15"/>
      <c r="AG11" s="15"/>
      <c r="AH11" s="15"/>
      <c r="AI11" s="15"/>
      <c r="AJ11" s="15"/>
      <c r="AK11" s="15"/>
      <c r="AL11" s="15"/>
      <c r="AM11" s="15"/>
    </row>
    <row r="12" spans="1:39" ht="16.5" thickBot="1">
      <c r="A12" s="32"/>
      <c r="B12" s="26"/>
      <c r="C12" s="26"/>
      <c r="E12" s="15"/>
      <c r="F12" s="33"/>
      <c r="G12" s="26"/>
      <c r="H12" s="26"/>
      <c r="I12" s="26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15"/>
      <c r="AF12" s="15"/>
      <c r="AG12" s="15"/>
      <c r="AH12" s="15"/>
      <c r="AI12" s="15"/>
      <c r="AJ12" s="15"/>
      <c r="AK12" s="15"/>
      <c r="AL12" s="15"/>
      <c r="AM12" s="15"/>
    </row>
    <row r="13" spans="1:39" ht="15" customHeight="1" thickBot="1">
      <c r="A13" s="32"/>
      <c r="B13" s="26"/>
      <c r="C13" s="26"/>
      <c r="I13" s="16"/>
      <c r="J13" s="266" t="s">
        <v>98</v>
      </c>
      <c r="K13" s="269" t="s">
        <v>99</v>
      </c>
      <c r="L13" s="302" t="s">
        <v>100</v>
      </c>
      <c r="M13" s="269" t="s">
        <v>101</v>
      </c>
      <c r="N13" s="19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15"/>
      <c r="AG13" s="15"/>
      <c r="AH13" s="15"/>
      <c r="AI13" s="15"/>
      <c r="AJ13" s="15"/>
      <c r="AK13" s="15"/>
      <c r="AL13" s="15"/>
      <c r="AM13" s="15"/>
    </row>
    <row r="14" spans="1:39" ht="15" customHeight="1" thickBot="1">
      <c r="A14" s="32"/>
      <c r="B14" s="26"/>
      <c r="C14" s="26"/>
      <c r="E14" s="296" t="s">
        <v>2</v>
      </c>
      <c r="F14" s="297"/>
      <c r="G14" s="35" t="s">
        <v>30</v>
      </c>
      <c r="H14" s="35" t="s">
        <v>31</v>
      </c>
      <c r="I14" s="266" t="s">
        <v>62</v>
      </c>
      <c r="J14" s="267"/>
      <c r="K14" s="270"/>
      <c r="L14" s="304"/>
      <c r="M14" s="270"/>
      <c r="N14" s="19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15"/>
      <c r="AH14" s="15"/>
      <c r="AI14" s="15"/>
      <c r="AJ14" s="15"/>
      <c r="AK14" s="15"/>
      <c r="AL14" s="15"/>
      <c r="AM14" s="15"/>
    </row>
    <row r="15" spans="1:39" ht="16.5" thickBot="1">
      <c r="A15" s="32"/>
      <c r="B15" s="26"/>
      <c r="C15" s="26"/>
      <c r="D15" s="34" t="s">
        <v>10</v>
      </c>
      <c r="E15" s="34" t="s">
        <v>28</v>
      </c>
      <c r="F15" s="36" t="s">
        <v>29</v>
      </c>
      <c r="G15" s="37" t="s">
        <v>28</v>
      </c>
      <c r="H15" s="37" t="s">
        <v>29</v>
      </c>
      <c r="I15" s="268"/>
      <c r="J15" s="268"/>
      <c r="K15" s="271"/>
      <c r="L15" s="303"/>
      <c r="M15" s="271"/>
      <c r="N15" s="19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15"/>
      <c r="AI15" s="15"/>
      <c r="AJ15" s="15"/>
      <c r="AK15" s="15"/>
      <c r="AL15" s="15"/>
      <c r="AM15" s="15"/>
    </row>
    <row r="16" spans="1:39">
      <c r="A16" s="275" t="s">
        <v>47</v>
      </c>
      <c r="B16" s="278" t="s">
        <v>46</v>
      </c>
      <c r="C16" s="24">
        <f>IF($H$4="Stronger",D4,D6)</f>
        <v>0</v>
      </c>
      <c r="D16" s="283">
        <f>VLOOKUP(C16,$D$4:$G$11,4,FALSE)</f>
        <v>0</v>
      </c>
      <c r="E16" s="259">
        <f>IF($D$16&lt;$D$18,$D$18,$D$16)</f>
        <v>0</v>
      </c>
      <c r="F16" s="259">
        <f>IF($D$16&lt;$D$18,$D$16,$D$18)</f>
        <v>0</v>
      </c>
      <c r="G16" s="262">
        <f>VLOOKUP(E16,$P$25:$Q$44,2,FALSE)</f>
        <v>7</v>
      </c>
      <c r="H16" s="264">
        <f>HLOOKUP(F16,$R$45:$AK$46,2,FALSE)</f>
        <v>7</v>
      </c>
      <c r="I16" s="259" t="str">
        <f>INDEX($R$25:$AK$44,G16,H16)</f>
        <v>7:7</v>
      </c>
      <c r="J16" s="264" t="str">
        <f>LEFT(I16, SEARCH(":",I16,1)-1)</f>
        <v>7</v>
      </c>
      <c r="K16" s="264" t="str">
        <f>RIGHT(I16,LEN(I16)-FIND( ":", I16))</f>
        <v>7</v>
      </c>
      <c r="L16" s="262" t="str">
        <f>IF(D16&gt;=D18,K16,J16)</f>
        <v>7</v>
      </c>
      <c r="M16" s="264" t="str">
        <f>IF(D16&gt;=D18,J16,K16)</f>
        <v>7</v>
      </c>
      <c r="N16" s="38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15"/>
      <c r="AJ16" s="15"/>
      <c r="AK16" s="15"/>
      <c r="AL16" s="15"/>
      <c r="AM16" s="15"/>
    </row>
    <row r="17" spans="1:39" ht="16.5" thickBot="1">
      <c r="A17" s="276"/>
      <c r="B17" s="279"/>
      <c r="C17" s="29">
        <f>IF($H$4="Stronger",D5,D7)</f>
        <v>0</v>
      </c>
      <c r="D17" s="284"/>
      <c r="E17" s="260"/>
      <c r="F17" s="260"/>
      <c r="G17" s="263"/>
      <c r="H17" s="265"/>
      <c r="I17" s="260"/>
      <c r="J17" s="265"/>
      <c r="K17" s="265"/>
      <c r="L17" s="263"/>
      <c r="M17" s="265"/>
      <c r="N17" s="38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15"/>
      <c r="AK17" s="15"/>
      <c r="AL17" s="15"/>
      <c r="AM17" s="15"/>
    </row>
    <row r="18" spans="1:39">
      <c r="A18" s="276"/>
      <c r="B18" s="278" t="s">
        <v>48</v>
      </c>
      <c r="C18" s="24">
        <f>IF($H$8="Stronger",D8,D10)</f>
        <v>0</v>
      </c>
      <c r="D18" s="294">
        <f>VLOOKUP(C18,$D$4:$G$11,4,FALSE)</f>
        <v>0</v>
      </c>
      <c r="E18" s="261"/>
      <c r="F18" s="261"/>
      <c r="G18" s="261"/>
      <c r="H18" s="261"/>
      <c r="I18" s="261"/>
      <c r="J18" s="261"/>
      <c r="K18" s="261"/>
      <c r="L18" s="261"/>
      <c r="M18" s="261"/>
      <c r="N18" s="38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15"/>
      <c r="AL18" s="15"/>
      <c r="AM18" s="15"/>
    </row>
    <row r="19" spans="1:39" ht="16.5" thickBot="1">
      <c r="A19" s="277"/>
      <c r="B19" s="279"/>
      <c r="C19" s="29">
        <f>IF($H$8="Stronger",D9,D11)</f>
        <v>0</v>
      </c>
      <c r="D19" s="295"/>
      <c r="E19" s="261"/>
      <c r="F19" s="261"/>
      <c r="G19" s="261"/>
      <c r="H19" s="261"/>
      <c r="I19" s="261"/>
      <c r="J19" s="261"/>
      <c r="K19" s="261"/>
      <c r="L19" s="261"/>
      <c r="M19" s="261"/>
      <c r="N19" s="38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15"/>
      <c r="AM19" s="15"/>
    </row>
    <row r="20" spans="1:39">
      <c r="A20" s="275" t="s">
        <v>39</v>
      </c>
      <c r="B20" s="278" t="s">
        <v>49</v>
      </c>
      <c r="C20" s="24">
        <f>IF($H$6="Weaker",D6,D4)</f>
        <v>0</v>
      </c>
      <c r="D20" s="283">
        <f>VLOOKUP(C20,$D$4:$G$11,4,FALSE)</f>
        <v>0</v>
      </c>
      <c r="E20" s="259">
        <f>IF($D$20&lt;$D$22,$D$22,$D$20)</f>
        <v>0</v>
      </c>
      <c r="F20" s="259">
        <f>IF($D$20&lt;$D$22,$D$20,$D$22)</f>
        <v>0</v>
      </c>
      <c r="G20" s="262">
        <f>VLOOKUP(E20,$P$25:$Q$44,2,FALSE)</f>
        <v>7</v>
      </c>
      <c r="H20" s="264">
        <f>HLOOKUP(F20,$R$45:$AK$46,2,FALSE)</f>
        <v>7</v>
      </c>
      <c r="I20" s="259" t="str">
        <f>INDEX($R$25:$AK$44,G20,H20)</f>
        <v>7:7</v>
      </c>
      <c r="J20" s="264" t="str">
        <f>LEFT(I20, SEARCH(":",I20,1)-1)</f>
        <v>7</v>
      </c>
      <c r="K20" s="264" t="str">
        <f>RIGHT(I20,LEN(I20)-FIND( ":", I20))</f>
        <v>7</v>
      </c>
      <c r="L20" s="262" t="str">
        <f>IF(D20&gt;=D22,K20,J20)</f>
        <v>7</v>
      </c>
      <c r="M20" s="264" t="str">
        <f>IF(D20&gt;=D22,J20,K20)</f>
        <v>7</v>
      </c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15"/>
    </row>
    <row r="21" spans="1:39" ht="16.5" thickBot="1">
      <c r="A21" s="276"/>
      <c r="B21" s="279"/>
      <c r="C21" s="29">
        <f>IF($H$6="Weaker",D7,D5)</f>
        <v>0</v>
      </c>
      <c r="D21" s="284"/>
      <c r="E21" s="260"/>
      <c r="F21" s="260"/>
      <c r="G21" s="263"/>
      <c r="H21" s="265"/>
      <c r="I21" s="260"/>
      <c r="J21" s="265"/>
      <c r="K21" s="265"/>
      <c r="L21" s="263"/>
      <c r="M21" s="265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</row>
    <row r="22" spans="1:39">
      <c r="A22" s="276"/>
      <c r="B22" s="278" t="s">
        <v>50</v>
      </c>
      <c r="C22" s="24">
        <f>IF($H$10="Weaker",D10,D8)</f>
        <v>0</v>
      </c>
      <c r="D22" s="283">
        <f>VLOOKUP(C22,$D$4:$G$11,4,FALSE)</f>
        <v>0</v>
      </c>
      <c r="E22" s="292"/>
      <c r="F22" s="272"/>
      <c r="G22" s="274"/>
      <c r="H22" s="274"/>
      <c r="I22" s="272"/>
      <c r="J22" s="274"/>
      <c r="K22" s="274"/>
      <c r="L22" s="274"/>
      <c r="M22" s="274"/>
    </row>
    <row r="23" spans="1:39" ht="16.5" thickBot="1">
      <c r="A23" s="277"/>
      <c r="B23" s="279"/>
      <c r="C23" s="29">
        <f>IF($H$10="Weaker",D11,D9)</f>
        <v>0</v>
      </c>
      <c r="D23" s="284"/>
      <c r="E23" s="293"/>
      <c r="F23" s="273"/>
      <c r="G23" s="261"/>
      <c r="H23" s="261"/>
      <c r="I23" s="273"/>
      <c r="J23" s="261"/>
      <c r="K23" s="261"/>
      <c r="L23" s="261"/>
      <c r="M23" s="261"/>
    </row>
    <row r="24" spans="1:39">
      <c r="A24" s="15"/>
      <c r="C24" s="16"/>
      <c r="D24" s="16"/>
      <c r="F24" s="16"/>
      <c r="H24" s="16"/>
      <c r="I24" s="16"/>
    </row>
    <row r="25" spans="1:39" ht="14.45" customHeight="1" thickBot="1">
      <c r="B25" s="39"/>
      <c r="C25" s="33"/>
      <c r="D25" s="33"/>
      <c r="F25" s="39"/>
      <c r="G25" s="26"/>
      <c r="H25" s="26"/>
      <c r="K25" s="40"/>
      <c r="O25" s="285" t="s">
        <v>26</v>
      </c>
      <c r="P25" s="41">
        <v>-6</v>
      </c>
      <c r="Q25" s="16">
        <v>1</v>
      </c>
      <c r="R25" s="42" t="s">
        <v>63</v>
      </c>
      <c r="S25" s="43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</row>
    <row r="26" spans="1:39" ht="14.45" customHeight="1" thickBot="1">
      <c r="A26" s="14" t="s">
        <v>62</v>
      </c>
      <c r="J26" s="287" t="s">
        <v>98</v>
      </c>
      <c r="K26" s="287" t="s">
        <v>99</v>
      </c>
      <c r="L26" s="287" t="s">
        <v>100</v>
      </c>
      <c r="M26" s="287" t="s">
        <v>101</v>
      </c>
      <c r="O26" s="285"/>
      <c r="P26" s="41">
        <v>-5</v>
      </c>
      <c r="Q26" s="16">
        <v>2</v>
      </c>
      <c r="R26" s="44" t="s">
        <v>64</v>
      </c>
      <c r="S26" s="45" t="s">
        <v>63</v>
      </c>
      <c r="T26" s="43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</row>
    <row r="27" spans="1:39" ht="14.45" customHeight="1" thickBot="1">
      <c r="E27" s="290" t="s">
        <v>2</v>
      </c>
      <c r="F27" s="291"/>
      <c r="G27" s="48" t="s">
        <v>30</v>
      </c>
      <c r="H27" s="47" t="s">
        <v>31</v>
      </c>
      <c r="I27" s="287" t="s">
        <v>62</v>
      </c>
      <c r="J27" s="288"/>
      <c r="K27" s="288"/>
      <c r="L27" s="288"/>
      <c r="M27" s="288"/>
      <c r="O27" s="285"/>
      <c r="P27" s="41">
        <v>-4</v>
      </c>
      <c r="Q27" s="16">
        <v>3</v>
      </c>
      <c r="R27" s="42" t="s">
        <v>65</v>
      </c>
      <c r="S27" s="45" t="s">
        <v>64</v>
      </c>
      <c r="T27" s="42" t="s">
        <v>63</v>
      </c>
      <c r="U27" s="43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</row>
    <row r="28" spans="1:39" ht="14.45" customHeight="1" thickBot="1">
      <c r="A28" s="36" t="s">
        <v>22</v>
      </c>
      <c r="B28" s="36" t="s">
        <v>10</v>
      </c>
      <c r="C28" s="35" t="s">
        <v>23</v>
      </c>
      <c r="D28" s="34" t="s">
        <v>10</v>
      </c>
      <c r="E28" s="46" t="s">
        <v>28</v>
      </c>
      <c r="F28" s="46" t="s">
        <v>29</v>
      </c>
      <c r="G28" s="49" t="s">
        <v>28</v>
      </c>
      <c r="H28" s="50" t="s">
        <v>29</v>
      </c>
      <c r="I28" s="289"/>
      <c r="J28" s="289"/>
      <c r="K28" s="289"/>
      <c r="L28" s="289"/>
      <c r="M28" s="289"/>
      <c r="O28" s="285"/>
      <c r="P28" s="41">
        <v>-3</v>
      </c>
      <c r="Q28" s="16">
        <v>4</v>
      </c>
      <c r="R28" s="44" t="s">
        <v>68</v>
      </c>
      <c r="S28" s="45" t="s">
        <v>65</v>
      </c>
      <c r="T28" s="44" t="s">
        <v>64</v>
      </c>
      <c r="U28" s="45" t="s">
        <v>63</v>
      </c>
      <c r="V28" s="43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</row>
    <row r="29" spans="1:39" ht="14.45" customHeight="1">
      <c r="A29" s="51" t="str">
        <f>'Score Sheet'!C27</f>
        <v/>
      </c>
      <c r="B29" s="52" t="str">
        <f>'Score Sheet'!E27</f>
        <v/>
      </c>
      <c r="C29" s="53" t="str">
        <f>'Score Sheet'!K27</f>
        <v/>
      </c>
      <c r="D29" s="52" t="str">
        <f>'Score Sheet'!M27</f>
        <v/>
      </c>
      <c r="E29" s="51" t="str">
        <f>IF(B29&gt;=D29,B29,D29)</f>
        <v/>
      </c>
      <c r="F29" s="54" t="str">
        <f>IF(B29&lt;D29,B29,D29)</f>
        <v/>
      </c>
      <c r="G29" s="55" t="e">
        <f t="shared" ref="G29:G44" si="3">VLOOKUP(E29,$P$25:$Q$44,2,FALSE)</f>
        <v>#N/A</v>
      </c>
      <c r="H29" s="56" t="e">
        <f t="shared" ref="H29:H44" si="4">HLOOKUP(F29,$R$45:$AK$46,2,FALSE)</f>
        <v>#N/A</v>
      </c>
      <c r="I29" s="55" t="e">
        <f t="shared" ref="I29:I44" si="5">INDEX($R$25:$AK$44,G29,H29)</f>
        <v>#N/A</v>
      </c>
      <c r="J29" s="57" t="e">
        <f t="shared" ref="J29:J43" si="6">LEFT(I29, SEARCH(":",I29,1)-1)</f>
        <v>#N/A</v>
      </c>
      <c r="K29" s="58" t="e">
        <f t="shared" ref="K29:K42" si="7">RIGHT( I29,LEN(I29)-FIND( ":", I29))</f>
        <v>#N/A</v>
      </c>
      <c r="L29" s="58" t="e">
        <f t="shared" ref="L29:L42" si="8">IF(B29&gt;=D29,K29,J29)</f>
        <v>#N/A</v>
      </c>
      <c r="M29" s="58" t="e">
        <f t="shared" ref="M29:M42" si="9">IF(B29&gt;=D29,J29,K29)</f>
        <v>#N/A</v>
      </c>
      <c r="O29" s="285"/>
      <c r="P29" s="41">
        <v>-2</v>
      </c>
      <c r="Q29" s="16">
        <v>5</v>
      </c>
      <c r="R29" s="42" t="s">
        <v>69</v>
      </c>
      <c r="S29" s="45" t="s">
        <v>68</v>
      </c>
      <c r="T29" s="42" t="s">
        <v>65</v>
      </c>
      <c r="U29" s="45" t="s">
        <v>64</v>
      </c>
      <c r="V29" s="42" t="s">
        <v>63</v>
      </c>
      <c r="W29" s="43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</row>
    <row r="30" spans="1:39">
      <c r="A30" s="59" t="str">
        <f>'Score Sheet'!C28</f>
        <v/>
      </c>
      <c r="B30" s="60" t="str">
        <f>'Score Sheet'!E28</f>
        <v/>
      </c>
      <c r="C30" s="61" t="str">
        <f>'Score Sheet'!K28</f>
        <v/>
      </c>
      <c r="D30" s="60" t="str">
        <f>'Score Sheet'!M28</f>
        <v/>
      </c>
      <c r="E30" s="59" t="str">
        <f t="shared" ref="E30:E44" si="10">IF(B30&gt;=D30,B30,D30)</f>
        <v/>
      </c>
      <c r="F30" s="62" t="str">
        <f t="shared" ref="F30:F44" si="11">IF(B30&lt;D30,B30,D30)</f>
        <v/>
      </c>
      <c r="G30" s="63" t="e">
        <f t="shared" si="3"/>
        <v>#N/A</v>
      </c>
      <c r="H30" s="56" t="e">
        <f t="shared" si="4"/>
        <v>#N/A</v>
      </c>
      <c r="I30" s="64" t="e">
        <f t="shared" si="5"/>
        <v>#N/A</v>
      </c>
      <c r="J30" s="57" t="e">
        <f t="shared" si="6"/>
        <v>#N/A</v>
      </c>
      <c r="K30" s="58" t="e">
        <f t="shared" si="7"/>
        <v>#N/A</v>
      </c>
      <c r="L30" s="58" t="e">
        <f t="shared" si="8"/>
        <v>#N/A</v>
      </c>
      <c r="M30" s="58" t="e">
        <f t="shared" si="9"/>
        <v>#N/A</v>
      </c>
      <c r="O30" s="285"/>
      <c r="P30" s="41">
        <v>-1</v>
      </c>
      <c r="Q30" s="16">
        <v>6</v>
      </c>
      <c r="R30" s="44" t="s">
        <v>70</v>
      </c>
      <c r="S30" s="45" t="s">
        <v>75</v>
      </c>
      <c r="T30" s="44" t="s">
        <v>76</v>
      </c>
      <c r="U30" s="45" t="s">
        <v>77</v>
      </c>
      <c r="V30" s="44" t="s">
        <v>66</v>
      </c>
      <c r="W30" s="45" t="s">
        <v>63</v>
      </c>
      <c r="X30" s="43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</row>
    <row r="31" spans="1:39">
      <c r="A31" s="59" t="str">
        <f>'Score Sheet'!C29</f>
        <v/>
      </c>
      <c r="B31" s="60" t="str">
        <f>'Score Sheet'!E29</f>
        <v/>
      </c>
      <c r="C31" s="61" t="str">
        <f>'Score Sheet'!K29</f>
        <v/>
      </c>
      <c r="D31" s="60" t="str">
        <f>'Score Sheet'!M29</f>
        <v/>
      </c>
      <c r="E31" s="59" t="str">
        <f t="shared" si="10"/>
        <v/>
      </c>
      <c r="F31" s="62" t="str">
        <f t="shared" si="11"/>
        <v/>
      </c>
      <c r="G31" s="63" t="e">
        <f t="shared" si="3"/>
        <v>#N/A</v>
      </c>
      <c r="H31" s="56" t="e">
        <f t="shared" si="4"/>
        <v>#N/A</v>
      </c>
      <c r="I31" s="64" t="e">
        <f t="shared" si="5"/>
        <v>#N/A</v>
      </c>
      <c r="J31" s="57" t="e">
        <f t="shared" si="6"/>
        <v>#N/A</v>
      </c>
      <c r="K31" s="58" t="e">
        <f t="shared" si="7"/>
        <v>#N/A</v>
      </c>
      <c r="L31" s="58" t="e">
        <f t="shared" si="8"/>
        <v>#N/A</v>
      </c>
      <c r="M31" s="58" t="e">
        <f t="shared" si="9"/>
        <v>#N/A</v>
      </c>
      <c r="O31" s="285"/>
      <c r="P31" s="41">
        <v>0</v>
      </c>
      <c r="Q31" s="16">
        <v>7</v>
      </c>
      <c r="R31" s="42" t="s">
        <v>71</v>
      </c>
      <c r="S31" s="45" t="s">
        <v>78</v>
      </c>
      <c r="T31" s="42" t="s">
        <v>92</v>
      </c>
      <c r="U31" s="45" t="s">
        <v>93</v>
      </c>
      <c r="V31" s="42" t="s">
        <v>67</v>
      </c>
      <c r="W31" s="45" t="s">
        <v>66</v>
      </c>
      <c r="X31" s="42" t="s">
        <v>63</v>
      </c>
      <c r="Y31" s="43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</row>
    <row r="32" spans="1:39">
      <c r="A32" s="59" t="str">
        <f>'Score Sheet'!C30</f>
        <v/>
      </c>
      <c r="B32" s="60" t="str">
        <f>'Score Sheet'!E30</f>
        <v/>
      </c>
      <c r="C32" s="61" t="str">
        <f>'Score Sheet'!K30</f>
        <v/>
      </c>
      <c r="D32" s="60" t="str">
        <f>'Score Sheet'!M30</f>
        <v/>
      </c>
      <c r="E32" s="59" t="str">
        <f t="shared" si="10"/>
        <v/>
      </c>
      <c r="F32" s="62" t="str">
        <f t="shared" si="11"/>
        <v/>
      </c>
      <c r="G32" s="63" t="e">
        <f t="shared" si="3"/>
        <v>#N/A</v>
      </c>
      <c r="H32" s="56" t="e">
        <f t="shared" si="4"/>
        <v>#N/A</v>
      </c>
      <c r="I32" s="64" t="e">
        <f t="shared" si="5"/>
        <v>#N/A</v>
      </c>
      <c r="J32" s="57" t="e">
        <f t="shared" si="6"/>
        <v>#N/A</v>
      </c>
      <c r="K32" s="58" t="e">
        <f t="shared" si="7"/>
        <v>#N/A</v>
      </c>
      <c r="L32" s="58" t="e">
        <f t="shared" si="8"/>
        <v>#N/A</v>
      </c>
      <c r="M32" s="58" t="e">
        <f t="shared" si="9"/>
        <v>#N/A</v>
      </c>
      <c r="O32" s="285"/>
      <c r="P32" s="41">
        <v>1</v>
      </c>
      <c r="Q32" s="16">
        <v>8</v>
      </c>
      <c r="R32" s="44" t="s">
        <v>72</v>
      </c>
      <c r="S32" s="45" t="s">
        <v>94</v>
      </c>
      <c r="T32" s="44" t="s">
        <v>69</v>
      </c>
      <c r="U32" s="45" t="s">
        <v>68</v>
      </c>
      <c r="V32" s="44" t="s">
        <v>65</v>
      </c>
      <c r="W32" s="45" t="s">
        <v>67</v>
      </c>
      <c r="X32" s="44" t="s">
        <v>66</v>
      </c>
      <c r="Y32" s="45" t="s">
        <v>63</v>
      </c>
      <c r="Z32" s="43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</row>
    <row r="33" spans="1:37">
      <c r="A33" s="59" t="str">
        <f>'Score Sheet'!C31</f>
        <v/>
      </c>
      <c r="B33" s="60" t="str">
        <f>'Score Sheet'!E31</f>
        <v/>
      </c>
      <c r="C33" s="61" t="str">
        <f>'Score Sheet'!K31</f>
        <v/>
      </c>
      <c r="D33" s="60" t="str">
        <f>'Score Sheet'!M31</f>
        <v/>
      </c>
      <c r="E33" s="59" t="str">
        <f t="shared" si="10"/>
        <v/>
      </c>
      <c r="F33" s="62" t="str">
        <f t="shared" si="11"/>
        <v/>
      </c>
      <c r="G33" s="63" t="e">
        <f t="shared" si="3"/>
        <v>#N/A</v>
      </c>
      <c r="H33" s="56" t="e">
        <f t="shared" si="4"/>
        <v>#N/A</v>
      </c>
      <c r="I33" s="64" t="e">
        <f t="shared" si="5"/>
        <v>#N/A</v>
      </c>
      <c r="J33" s="57" t="e">
        <f t="shared" si="6"/>
        <v>#N/A</v>
      </c>
      <c r="K33" s="58" t="e">
        <f t="shared" si="7"/>
        <v>#N/A</v>
      </c>
      <c r="L33" s="58" t="e">
        <f t="shared" si="8"/>
        <v>#N/A</v>
      </c>
      <c r="M33" s="58" t="e">
        <f t="shared" si="9"/>
        <v>#N/A</v>
      </c>
      <c r="O33" s="285"/>
      <c r="P33" s="41">
        <v>2</v>
      </c>
      <c r="Q33" s="16">
        <v>9</v>
      </c>
      <c r="R33" s="42" t="s">
        <v>73</v>
      </c>
      <c r="S33" s="45" t="s">
        <v>95</v>
      </c>
      <c r="T33" s="42" t="s">
        <v>70</v>
      </c>
      <c r="U33" s="45" t="s">
        <v>75</v>
      </c>
      <c r="V33" s="42" t="s">
        <v>76</v>
      </c>
      <c r="W33" s="45" t="s">
        <v>65</v>
      </c>
      <c r="X33" s="42" t="s">
        <v>67</v>
      </c>
      <c r="Y33" s="45" t="s">
        <v>66</v>
      </c>
      <c r="Z33" s="42" t="s">
        <v>63</v>
      </c>
      <c r="AA33" s="43"/>
      <c r="AB33" s="15"/>
      <c r="AC33" s="15"/>
      <c r="AD33" s="15"/>
      <c r="AE33" s="15"/>
      <c r="AF33" s="15"/>
      <c r="AG33" s="15"/>
      <c r="AH33" s="15"/>
      <c r="AI33" s="15"/>
      <c r="AJ33" s="15"/>
      <c r="AK33" s="15"/>
    </row>
    <row r="34" spans="1:37" ht="16.5" thickBot="1">
      <c r="A34" s="59" t="str">
        <f>'Score Sheet'!C32</f>
        <v/>
      </c>
      <c r="B34" s="60" t="str">
        <f>'Score Sheet'!E32</f>
        <v/>
      </c>
      <c r="C34" s="61" t="str">
        <f>'Score Sheet'!K32</f>
        <v/>
      </c>
      <c r="D34" s="60" t="str">
        <f>'Score Sheet'!M32</f>
        <v/>
      </c>
      <c r="E34" s="59" t="str">
        <f t="shared" si="10"/>
        <v/>
      </c>
      <c r="F34" s="62" t="str">
        <f t="shared" si="11"/>
        <v/>
      </c>
      <c r="G34" s="63" t="e">
        <f t="shared" si="3"/>
        <v>#N/A</v>
      </c>
      <c r="H34" s="56" t="e">
        <f t="shared" si="4"/>
        <v>#N/A</v>
      </c>
      <c r="I34" s="64" t="e">
        <f t="shared" si="5"/>
        <v>#N/A</v>
      </c>
      <c r="J34" s="57" t="e">
        <f t="shared" si="6"/>
        <v>#N/A</v>
      </c>
      <c r="K34" s="58" t="e">
        <f t="shared" si="7"/>
        <v>#N/A</v>
      </c>
      <c r="L34" s="58" t="e">
        <f t="shared" si="8"/>
        <v>#N/A</v>
      </c>
      <c r="M34" s="58" t="e">
        <f t="shared" si="9"/>
        <v>#N/A</v>
      </c>
      <c r="O34" s="285"/>
      <c r="P34" s="41">
        <v>3</v>
      </c>
      <c r="Q34" s="16">
        <v>10</v>
      </c>
      <c r="R34" s="44" t="s">
        <v>74</v>
      </c>
      <c r="S34" s="45" t="s">
        <v>96</v>
      </c>
      <c r="T34" s="44" t="s">
        <v>71</v>
      </c>
      <c r="U34" s="45" t="s">
        <v>78</v>
      </c>
      <c r="V34" s="44" t="s">
        <v>92</v>
      </c>
      <c r="W34" s="45" t="s">
        <v>76</v>
      </c>
      <c r="X34" s="44" t="s">
        <v>65</v>
      </c>
      <c r="Y34" s="45" t="s">
        <v>67</v>
      </c>
      <c r="Z34" s="44" t="s">
        <v>66</v>
      </c>
      <c r="AA34" s="45" t="s">
        <v>63</v>
      </c>
      <c r="AB34" s="43"/>
      <c r="AC34" s="15"/>
      <c r="AD34" s="15"/>
      <c r="AE34" s="15"/>
      <c r="AF34" s="15"/>
      <c r="AG34" s="15"/>
      <c r="AH34" s="15"/>
      <c r="AI34" s="15"/>
      <c r="AJ34" s="15"/>
      <c r="AK34" s="15"/>
    </row>
    <row r="35" spans="1:37" ht="17.25" thickTop="1" thickBot="1">
      <c r="A35" s="59" t="str">
        <f>'Score Sheet'!C33</f>
        <v/>
      </c>
      <c r="B35" s="60" t="str">
        <f>'Score Sheet'!E33</f>
        <v/>
      </c>
      <c r="C35" s="61" t="str">
        <f>'Score Sheet'!K33</f>
        <v/>
      </c>
      <c r="D35" s="60" t="str">
        <f>'Score Sheet'!M33</f>
        <v/>
      </c>
      <c r="E35" s="59" t="str">
        <f t="shared" si="10"/>
        <v/>
      </c>
      <c r="F35" s="62" t="str">
        <f t="shared" si="11"/>
        <v/>
      </c>
      <c r="G35" s="63" t="e">
        <f t="shared" si="3"/>
        <v>#N/A</v>
      </c>
      <c r="H35" s="56" t="e">
        <f t="shared" si="4"/>
        <v>#N/A</v>
      </c>
      <c r="I35" s="64" t="e">
        <f t="shared" si="5"/>
        <v>#N/A</v>
      </c>
      <c r="J35" s="57" t="e">
        <f t="shared" si="6"/>
        <v>#N/A</v>
      </c>
      <c r="K35" s="58" t="e">
        <f t="shared" si="7"/>
        <v>#N/A</v>
      </c>
      <c r="L35" s="58" t="e">
        <f t="shared" si="8"/>
        <v>#N/A</v>
      </c>
      <c r="M35" s="58" t="e">
        <f t="shared" si="9"/>
        <v>#N/A</v>
      </c>
      <c r="O35" s="285"/>
      <c r="P35" s="41">
        <v>4</v>
      </c>
      <c r="Q35" s="16">
        <v>11</v>
      </c>
      <c r="R35" s="65" t="s">
        <v>79</v>
      </c>
      <c r="S35" s="45" t="s">
        <v>97</v>
      </c>
      <c r="T35" s="42" t="s">
        <v>72</v>
      </c>
      <c r="U35" s="45" t="s">
        <v>94</v>
      </c>
      <c r="V35" s="42" t="s">
        <v>69</v>
      </c>
      <c r="W35" s="45" t="s">
        <v>92</v>
      </c>
      <c r="X35" s="42" t="s">
        <v>76</v>
      </c>
      <c r="Y35" s="45" t="s">
        <v>65</v>
      </c>
      <c r="Z35" s="42" t="s">
        <v>67</v>
      </c>
      <c r="AA35" s="45" t="s">
        <v>66</v>
      </c>
      <c r="AB35" s="42" t="s">
        <v>63</v>
      </c>
      <c r="AC35" s="43"/>
      <c r="AD35" s="15"/>
      <c r="AE35" s="15"/>
      <c r="AF35" s="15"/>
      <c r="AG35" s="15"/>
      <c r="AH35" s="15"/>
      <c r="AI35" s="15"/>
      <c r="AJ35" s="15"/>
      <c r="AK35" s="15"/>
    </row>
    <row r="36" spans="1:37" ht="16.5" thickTop="1">
      <c r="A36" s="59" t="str">
        <f>'Score Sheet'!C34</f>
        <v/>
      </c>
      <c r="B36" s="60" t="str">
        <f>'Score Sheet'!E34</f>
        <v/>
      </c>
      <c r="C36" s="61" t="str">
        <f>'Score Sheet'!K34</f>
        <v/>
      </c>
      <c r="D36" s="60" t="str">
        <f>'Score Sheet'!M34</f>
        <v/>
      </c>
      <c r="E36" s="59" t="str">
        <f t="shared" si="10"/>
        <v/>
      </c>
      <c r="F36" s="62" t="str">
        <f t="shared" si="11"/>
        <v/>
      </c>
      <c r="G36" s="63" t="e">
        <f t="shared" si="3"/>
        <v>#N/A</v>
      </c>
      <c r="H36" s="56" t="e">
        <f t="shared" si="4"/>
        <v>#N/A</v>
      </c>
      <c r="I36" s="64" t="e">
        <f t="shared" si="5"/>
        <v>#N/A</v>
      </c>
      <c r="J36" s="57" t="e">
        <f t="shared" si="6"/>
        <v>#N/A</v>
      </c>
      <c r="K36" s="58" t="e">
        <f t="shared" si="7"/>
        <v>#N/A</v>
      </c>
      <c r="L36" s="58" t="e">
        <f t="shared" si="8"/>
        <v>#N/A</v>
      </c>
      <c r="M36" s="58" t="e">
        <f t="shared" si="9"/>
        <v>#N/A</v>
      </c>
      <c r="O36" s="285"/>
      <c r="P36" s="41">
        <v>5</v>
      </c>
      <c r="Q36" s="16">
        <v>12</v>
      </c>
      <c r="R36" s="66" t="s">
        <v>80</v>
      </c>
      <c r="S36" s="65" t="s">
        <v>89</v>
      </c>
      <c r="T36" s="44" t="s">
        <v>73</v>
      </c>
      <c r="U36" s="45" t="s">
        <v>95</v>
      </c>
      <c r="V36" s="44" t="s">
        <v>70</v>
      </c>
      <c r="W36" s="45" t="s">
        <v>69</v>
      </c>
      <c r="X36" s="44" t="s">
        <v>92</v>
      </c>
      <c r="Y36" s="45" t="s">
        <v>76</v>
      </c>
      <c r="Z36" s="44" t="s">
        <v>65</v>
      </c>
      <c r="AA36" s="45" t="s">
        <v>67</v>
      </c>
      <c r="AB36" s="44" t="s">
        <v>66</v>
      </c>
      <c r="AC36" s="45" t="s">
        <v>63</v>
      </c>
      <c r="AD36" s="43"/>
      <c r="AE36" s="15"/>
      <c r="AF36" s="15"/>
      <c r="AG36" s="15"/>
      <c r="AH36" s="15"/>
      <c r="AI36" s="15"/>
      <c r="AJ36" s="15"/>
      <c r="AK36" s="15"/>
    </row>
    <row r="37" spans="1:37" ht="16.5" thickBot="1">
      <c r="A37" s="59" t="str">
        <f>'Score Sheet'!C36</f>
        <v/>
      </c>
      <c r="B37" s="60" t="str">
        <f>'Score Sheet'!E36</f>
        <v/>
      </c>
      <c r="C37" s="61" t="str">
        <f>'Score Sheet'!K36</f>
        <v/>
      </c>
      <c r="D37" s="60" t="str">
        <f>'Score Sheet'!M36</f>
        <v/>
      </c>
      <c r="E37" s="59" t="str">
        <f t="shared" si="10"/>
        <v/>
      </c>
      <c r="F37" s="62" t="str">
        <f t="shared" si="11"/>
        <v/>
      </c>
      <c r="G37" s="63" t="e">
        <f t="shared" si="3"/>
        <v>#N/A</v>
      </c>
      <c r="H37" s="56" t="e">
        <f t="shared" si="4"/>
        <v>#N/A</v>
      </c>
      <c r="I37" s="64" t="e">
        <f t="shared" si="5"/>
        <v>#N/A</v>
      </c>
      <c r="J37" s="57" t="e">
        <f t="shared" si="6"/>
        <v>#N/A</v>
      </c>
      <c r="K37" s="58" t="e">
        <f t="shared" si="7"/>
        <v>#N/A</v>
      </c>
      <c r="L37" s="58" t="e">
        <f t="shared" si="8"/>
        <v>#N/A</v>
      </c>
      <c r="M37" s="58" t="e">
        <f t="shared" si="9"/>
        <v>#N/A</v>
      </c>
      <c r="O37" s="285"/>
      <c r="P37" s="41">
        <v>6</v>
      </c>
      <c r="Q37" s="16">
        <v>13</v>
      </c>
      <c r="R37" s="66" t="s">
        <v>81</v>
      </c>
      <c r="S37" s="67" t="s">
        <v>90</v>
      </c>
      <c r="T37" s="42" t="s">
        <v>74</v>
      </c>
      <c r="U37" s="45" t="s">
        <v>96</v>
      </c>
      <c r="V37" s="42" t="s">
        <v>71</v>
      </c>
      <c r="W37" s="45" t="s">
        <v>70</v>
      </c>
      <c r="X37" s="42" t="s">
        <v>69</v>
      </c>
      <c r="Y37" s="45" t="s">
        <v>92</v>
      </c>
      <c r="Z37" s="42" t="s">
        <v>76</v>
      </c>
      <c r="AA37" s="45" t="s">
        <v>65</v>
      </c>
      <c r="AB37" s="42" t="s">
        <v>67</v>
      </c>
      <c r="AC37" s="45" t="s">
        <v>66</v>
      </c>
      <c r="AD37" s="42" t="s">
        <v>63</v>
      </c>
      <c r="AE37" s="43"/>
      <c r="AF37" s="15"/>
      <c r="AG37" s="15"/>
      <c r="AH37" s="15"/>
      <c r="AI37" s="15"/>
      <c r="AJ37" s="15"/>
      <c r="AK37" s="15"/>
    </row>
    <row r="38" spans="1:37" ht="16.5" thickTop="1">
      <c r="A38" s="59" t="str">
        <f>'Score Sheet'!C37</f>
        <v/>
      </c>
      <c r="B38" s="60" t="str">
        <f>'Score Sheet'!E37</f>
        <v/>
      </c>
      <c r="C38" s="61" t="str">
        <f>'Score Sheet'!K37</f>
        <v/>
      </c>
      <c r="D38" s="60" t="str">
        <f>'Score Sheet'!M37</f>
        <v/>
      </c>
      <c r="E38" s="59" t="str">
        <f t="shared" si="10"/>
        <v/>
      </c>
      <c r="F38" s="62" t="str">
        <f t="shared" si="11"/>
        <v/>
      </c>
      <c r="G38" s="63" t="e">
        <f t="shared" si="3"/>
        <v>#N/A</v>
      </c>
      <c r="H38" s="56" t="e">
        <f t="shared" si="4"/>
        <v>#N/A</v>
      </c>
      <c r="I38" s="64" t="e">
        <f t="shared" si="5"/>
        <v>#N/A</v>
      </c>
      <c r="J38" s="57" t="e">
        <f t="shared" si="6"/>
        <v>#N/A</v>
      </c>
      <c r="K38" s="58" t="e">
        <f t="shared" si="7"/>
        <v>#N/A</v>
      </c>
      <c r="L38" s="58" t="e">
        <f t="shared" si="8"/>
        <v>#N/A</v>
      </c>
      <c r="M38" s="58" t="e">
        <f t="shared" si="9"/>
        <v>#N/A</v>
      </c>
      <c r="O38" s="285"/>
      <c r="P38" s="41">
        <v>7</v>
      </c>
      <c r="Q38" s="16">
        <v>14</v>
      </c>
      <c r="R38" s="66" t="s">
        <v>82</v>
      </c>
      <c r="S38" s="66" t="s">
        <v>80</v>
      </c>
      <c r="T38" s="68" t="s">
        <v>89</v>
      </c>
      <c r="U38" s="45" t="s">
        <v>73</v>
      </c>
      <c r="V38" s="44" t="s">
        <v>95</v>
      </c>
      <c r="W38" s="45" t="s">
        <v>94</v>
      </c>
      <c r="X38" s="44" t="s">
        <v>78</v>
      </c>
      <c r="Y38" s="45" t="s">
        <v>75</v>
      </c>
      <c r="Z38" s="44" t="s">
        <v>68</v>
      </c>
      <c r="AA38" s="45" t="s">
        <v>93</v>
      </c>
      <c r="AB38" s="44" t="s">
        <v>77</v>
      </c>
      <c r="AC38" s="45" t="s">
        <v>64</v>
      </c>
      <c r="AD38" s="44" t="s">
        <v>63</v>
      </c>
      <c r="AE38" s="45" t="s">
        <v>63</v>
      </c>
      <c r="AF38" s="43"/>
      <c r="AG38" s="15"/>
      <c r="AH38" s="15"/>
      <c r="AI38" s="15"/>
      <c r="AJ38" s="15"/>
      <c r="AK38" s="15"/>
    </row>
    <row r="39" spans="1:37">
      <c r="A39" s="59" t="str">
        <f>'Score Sheet'!C38</f>
        <v/>
      </c>
      <c r="B39" s="60" t="str">
        <f>'Score Sheet'!E38</f>
        <v/>
      </c>
      <c r="C39" s="61" t="str">
        <f>'Score Sheet'!K38</f>
        <v/>
      </c>
      <c r="D39" s="60" t="str">
        <f>'Score Sheet'!M38</f>
        <v/>
      </c>
      <c r="E39" s="59" t="str">
        <f t="shared" si="10"/>
        <v/>
      </c>
      <c r="F39" s="62" t="str">
        <f t="shared" si="11"/>
        <v/>
      </c>
      <c r="G39" s="63" t="e">
        <f t="shared" si="3"/>
        <v>#N/A</v>
      </c>
      <c r="H39" s="56" t="e">
        <f t="shared" si="4"/>
        <v>#N/A</v>
      </c>
      <c r="I39" s="64" t="e">
        <f t="shared" si="5"/>
        <v>#N/A</v>
      </c>
      <c r="J39" s="57" t="e">
        <f t="shared" si="6"/>
        <v>#N/A</v>
      </c>
      <c r="K39" s="58" t="e">
        <f t="shared" si="7"/>
        <v>#N/A</v>
      </c>
      <c r="L39" s="58" t="e">
        <f t="shared" si="8"/>
        <v>#N/A</v>
      </c>
      <c r="M39" s="58" t="e">
        <f t="shared" si="9"/>
        <v>#N/A</v>
      </c>
      <c r="O39" s="285"/>
      <c r="P39" s="41">
        <v>8</v>
      </c>
      <c r="Q39" s="16">
        <v>15</v>
      </c>
      <c r="R39" s="66" t="s">
        <v>83</v>
      </c>
      <c r="S39" s="66" t="s">
        <v>91</v>
      </c>
      <c r="T39" s="67" t="s">
        <v>79</v>
      </c>
      <c r="U39" s="45" t="s">
        <v>97</v>
      </c>
      <c r="V39" s="42" t="s">
        <v>72</v>
      </c>
      <c r="W39" s="45" t="s">
        <v>71</v>
      </c>
      <c r="X39" s="42" t="s">
        <v>70</v>
      </c>
      <c r="Y39" s="45" t="s">
        <v>69</v>
      </c>
      <c r="Z39" s="42" t="s">
        <v>92</v>
      </c>
      <c r="AA39" s="45" t="s">
        <v>76</v>
      </c>
      <c r="AB39" s="42" t="s">
        <v>65</v>
      </c>
      <c r="AC39" s="45" t="s">
        <v>67</v>
      </c>
      <c r="AD39" s="42" t="s">
        <v>66</v>
      </c>
      <c r="AE39" s="45" t="s">
        <v>63</v>
      </c>
      <c r="AF39" s="42" t="s">
        <v>63</v>
      </c>
      <c r="AG39" s="43"/>
      <c r="AH39" s="15"/>
      <c r="AI39" s="15"/>
      <c r="AJ39" s="15"/>
      <c r="AK39" s="15"/>
    </row>
    <row r="40" spans="1:37" ht="16.5" thickBot="1">
      <c r="A40" s="59" t="str">
        <f>'Score Sheet'!C39</f>
        <v/>
      </c>
      <c r="B40" s="60" t="str">
        <f>'Score Sheet'!E39</f>
        <v/>
      </c>
      <c r="C40" s="61" t="str">
        <f>'Score Sheet'!K39</f>
        <v/>
      </c>
      <c r="D40" s="60" t="str">
        <f>'Score Sheet'!M39</f>
        <v/>
      </c>
      <c r="E40" s="59" t="str">
        <f t="shared" si="10"/>
        <v/>
      </c>
      <c r="F40" s="62" t="str">
        <f t="shared" si="11"/>
        <v/>
      </c>
      <c r="G40" s="63" t="e">
        <f t="shared" si="3"/>
        <v>#N/A</v>
      </c>
      <c r="H40" s="56" t="e">
        <f t="shared" si="4"/>
        <v>#N/A</v>
      </c>
      <c r="I40" s="64" t="e">
        <f t="shared" si="5"/>
        <v>#N/A</v>
      </c>
      <c r="J40" s="57" t="e">
        <f t="shared" si="6"/>
        <v>#N/A</v>
      </c>
      <c r="K40" s="58" t="e">
        <f t="shared" si="7"/>
        <v>#N/A</v>
      </c>
      <c r="L40" s="58" t="e">
        <f t="shared" si="8"/>
        <v>#N/A</v>
      </c>
      <c r="M40" s="58" t="e">
        <f t="shared" si="9"/>
        <v>#N/A</v>
      </c>
      <c r="O40" s="285"/>
      <c r="P40" s="41">
        <v>9</v>
      </c>
      <c r="Q40" s="16">
        <v>16</v>
      </c>
      <c r="R40" s="66" t="s">
        <v>84</v>
      </c>
      <c r="S40" s="66" t="s">
        <v>81</v>
      </c>
      <c r="T40" s="67" t="s">
        <v>90</v>
      </c>
      <c r="U40" s="45" t="s">
        <v>74</v>
      </c>
      <c r="V40" s="44" t="s">
        <v>96</v>
      </c>
      <c r="W40" s="45" t="s">
        <v>95</v>
      </c>
      <c r="X40" s="44" t="s">
        <v>94</v>
      </c>
      <c r="Y40" s="45" t="s">
        <v>78</v>
      </c>
      <c r="Z40" s="44" t="s">
        <v>75</v>
      </c>
      <c r="AA40" s="45" t="s">
        <v>68</v>
      </c>
      <c r="AB40" s="44" t="s">
        <v>93</v>
      </c>
      <c r="AC40" s="45" t="s">
        <v>77</v>
      </c>
      <c r="AD40" s="44" t="s">
        <v>64</v>
      </c>
      <c r="AE40" s="45" t="s">
        <v>66</v>
      </c>
      <c r="AF40" s="44" t="s">
        <v>63</v>
      </c>
      <c r="AG40" s="45" t="s">
        <v>63</v>
      </c>
      <c r="AH40" s="43"/>
      <c r="AI40" s="15"/>
      <c r="AJ40" s="15"/>
      <c r="AK40" s="15"/>
    </row>
    <row r="41" spans="1:37" ht="16.5" thickTop="1">
      <c r="A41" s="59" t="str">
        <f>'Score Sheet'!C40</f>
        <v/>
      </c>
      <c r="B41" s="60" t="str">
        <f>'Score Sheet'!E40</f>
        <v/>
      </c>
      <c r="C41" s="61" t="str">
        <f>'Score Sheet'!K40</f>
        <v/>
      </c>
      <c r="D41" s="60" t="str">
        <f>'Score Sheet'!M40</f>
        <v/>
      </c>
      <c r="E41" s="59" t="str">
        <f t="shared" si="10"/>
        <v/>
      </c>
      <c r="F41" s="62" t="str">
        <f t="shared" si="11"/>
        <v/>
      </c>
      <c r="G41" s="63" t="e">
        <f t="shared" si="3"/>
        <v>#N/A</v>
      </c>
      <c r="H41" s="56" t="e">
        <f t="shared" si="4"/>
        <v>#N/A</v>
      </c>
      <c r="I41" s="64" t="e">
        <f t="shared" si="5"/>
        <v>#N/A</v>
      </c>
      <c r="J41" s="57" t="e">
        <f t="shared" si="6"/>
        <v>#N/A</v>
      </c>
      <c r="K41" s="58" t="e">
        <f t="shared" si="7"/>
        <v>#N/A</v>
      </c>
      <c r="L41" s="58" t="e">
        <f t="shared" si="8"/>
        <v>#N/A</v>
      </c>
      <c r="M41" s="58" t="e">
        <f t="shared" si="9"/>
        <v>#N/A</v>
      </c>
      <c r="O41" s="285"/>
      <c r="P41" s="41">
        <v>10</v>
      </c>
      <c r="Q41" s="16">
        <v>17</v>
      </c>
      <c r="R41" s="66" t="s">
        <v>85</v>
      </c>
      <c r="S41" s="66" t="s">
        <v>82</v>
      </c>
      <c r="T41" s="66" t="s">
        <v>80</v>
      </c>
      <c r="U41" s="68" t="s">
        <v>89</v>
      </c>
      <c r="V41" s="42" t="s">
        <v>73</v>
      </c>
      <c r="W41" s="45" t="s">
        <v>72</v>
      </c>
      <c r="X41" s="42" t="s">
        <v>71</v>
      </c>
      <c r="Y41" s="45" t="s">
        <v>70</v>
      </c>
      <c r="Z41" s="42" t="s">
        <v>69</v>
      </c>
      <c r="AA41" s="45" t="s">
        <v>92</v>
      </c>
      <c r="AB41" s="42" t="s">
        <v>76</v>
      </c>
      <c r="AC41" s="45" t="s">
        <v>65</v>
      </c>
      <c r="AD41" s="42" t="s">
        <v>67</v>
      </c>
      <c r="AE41" s="45" t="s">
        <v>64</v>
      </c>
      <c r="AF41" s="42" t="s">
        <v>66</v>
      </c>
      <c r="AG41" s="45" t="s">
        <v>63</v>
      </c>
      <c r="AH41" s="42" t="s">
        <v>63</v>
      </c>
      <c r="AI41" s="43"/>
      <c r="AJ41" s="15"/>
      <c r="AK41" s="15"/>
    </row>
    <row r="42" spans="1:37">
      <c r="A42" s="59" t="str">
        <f>'Score Sheet'!C41</f>
        <v/>
      </c>
      <c r="B42" s="60" t="str">
        <f>'Score Sheet'!E41</f>
        <v/>
      </c>
      <c r="C42" s="61" t="str">
        <f>'Score Sheet'!K41</f>
        <v/>
      </c>
      <c r="D42" s="60" t="str">
        <f>'Score Sheet'!M41</f>
        <v/>
      </c>
      <c r="E42" s="59" t="str">
        <f t="shared" si="10"/>
        <v/>
      </c>
      <c r="F42" s="62" t="str">
        <f t="shared" si="11"/>
        <v/>
      </c>
      <c r="G42" s="63" t="e">
        <f t="shared" si="3"/>
        <v>#N/A</v>
      </c>
      <c r="H42" s="56" t="e">
        <f t="shared" si="4"/>
        <v>#N/A</v>
      </c>
      <c r="I42" s="64" t="e">
        <f t="shared" si="5"/>
        <v>#N/A</v>
      </c>
      <c r="J42" s="57" t="e">
        <f t="shared" si="6"/>
        <v>#N/A</v>
      </c>
      <c r="K42" s="58" t="e">
        <f t="shared" si="7"/>
        <v>#N/A</v>
      </c>
      <c r="L42" s="58" t="e">
        <f t="shared" si="8"/>
        <v>#N/A</v>
      </c>
      <c r="M42" s="58" t="e">
        <f t="shared" si="9"/>
        <v>#N/A</v>
      </c>
      <c r="O42" s="285"/>
      <c r="P42" s="41">
        <v>11</v>
      </c>
      <c r="Q42" s="16">
        <v>18</v>
      </c>
      <c r="R42" s="66" t="s">
        <v>86</v>
      </c>
      <c r="S42" s="66" t="s">
        <v>83</v>
      </c>
      <c r="T42" s="66" t="s">
        <v>91</v>
      </c>
      <c r="U42" s="67" t="s">
        <v>79</v>
      </c>
      <c r="V42" s="44" t="s">
        <v>97</v>
      </c>
      <c r="W42" s="45" t="s">
        <v>96</v>
      </c>
      <c r="X42" s="44" t="s">
        <v>95</v>
      </c>
      <c r="Y42" s="45" t="s">
        <v>94</v>
      </c>
      <c r="Z42" s="44" t="s">
        <v>78</v>
      </c>
      <c r="AA42" s="45" t="s">
        <v>75</v>
      </c>
      <c r="AB42" s="44" t="s">
        <v>68</v>
      </c>
      <c r="AC42" s="45" t="s">
        <v>93</v>
      </c>
      <c r="AD42" s="44" t="s">
        <v>77</v>
      </c>
      <c r="AE42" s="45" t="s">
        <v>67</v>
      </c>
      <c r="AF42" s="44" t="s">
        <v>64</v>
      </c>
      <c r="AG42" s="45" t="s">
        <v>66</v>
      </c>
      <c r="AH42" s="44" t="s">
        <v>63</v>
      </c>
      <c r="AI42" s="45" t="s">
        <v>63</v>
      </c>
      <c r="AJ42" s="43"/>
      <c r="AK42" s="15"/>
    </row>
    <row r="43" spans="1:37" ht="16.5" thickBot="1">
      <c r="A43" s="59" t="str">
        <f>'Score Sheet'!C42</f>
        <v/>
      </c>
      <c r="B43" s="60" t="str">
        <f>'Score Sheet'!E42</f>
        <v/>
      </c>
      <c r="C43" s="61" t="str">
        <f>'Score Sheet'!K42</f>
        <v/>
      </c>
      <c r="D43" s="60" t="str">
        <f>'Score Sheet'!M42</f>
        <v/>
      </c>
      <c r="E43" s="59" t="str">
        <f t="shared" si="10"/>
        <v/>
      </c>
      <c r="F43" s="62" t="str">
        <f t="shared" si="11"/>
        <v/>
      </c>
      <c r="G43" s="63" t="e">
        <f t="shared" si="3"/>
        <v>#N/A</v>
      </c>
      <c r="H43" s="56" t="e">
        <f t="shared" si="4"/>
        <v>#N/A</v>
      </c>
      <c r="I43" s="64" t="e">
        <f t="shared" si="5"/>
        <v>#N/A</v>
      </c>
      <c r="J43" s="57" t="e">
        <f t="shared" si="6"/>
        <v>#N/A</v>
      </c>
      <c r="K43" s="58" t="e">
        <f t="shared" ref="K43:K44" si="12">RIGHT( I43,LEN(I43)-FIND( ":", I43))</f>
        <v>#N/A</v>
      </c>
      <c r="L43" s="58" t="e">
        <f t="shared" ref="L43:L44" si="13">IF(B43&gt;=D43,K43,J43)</f>
        <v>#N/A</v>
      </c>
      <c r="M43" s="58" t="e">
        <f t="shared" ref="M43:M44" si="14">IF(B43&gt;=D43,J43,K43)</f>
        <v>#N/A</v>
      </c>
      <c r="O43" s="285"/>
      <c r="P43" s="41">
        <v>12</v>
      </c>
      <c r="Q43" s="16">
        <v>19</v>
      </c>
      <c r="R43" s="66" t="s">
        <v>87</v>
      </c>
      <c r="S43" s="66" t="s">
        <v>84</v>
      </c>
      <c r="T43" s="66" t="s">
        <v>81</v>
      </c>
      <c r="U43" s="67" t="s">
        <v>90</v>
      </c>
      <c r="V43" s="42" t="s">
        <v>74</v>
      </c>
      <c r="W43" s="45" t="s">
        <v>73</v>
      </c>
      <c r="X43" s="42" t="s">
        <v>72</v>
      </c>
      <c r="Y43" s="45" t="s">
        <v>71</v>
      </c>
      <c r="Z43" s="42" t="s">
        <v>70</v>
      </c>
      <c r="AA43" s="45" t="s">
        <v>69</v>
      </c>
      <c r="AB43" s="42" t="s">
        <v>92</v>
      </c>
      <c r="AC43" s="45" t="s">
        <v>76</v>
      </c>
      <c r="AD43" s="42" t="s">
        <v>65</v>
      </c>
      <c r="AE43" s="45" t="s">
        <v>77</v>
      </c>
      <c r="AF43" s="42" t="s">
        <v>67</v>
      </c>
      <c r="AG43" s="45" t="s">
        <v>64</v>
      </c>
      <c r="AH43" s="42" t="s">
        <v>66</v>
      </c>
      <c r="AI43" s="45" t="s">
        <v>63</v>
      </c>
      <c r="AJ43" s="42" t="s">
        <v>63</v>
      </c>
      <c r="AK43" s="43"/>
    </row>
    <row r="44" spans="1:37" ht="17.25" thickTop="1" thickBot="1">
      <c r="A44" s="69" t="str">
        <f>'Score Sheet'!C43</f>
        <v/>
      </c>
      <c r="B44" s="70" t="str">
        <f>'Score Sheet'!E43</f>
        <v/>
      </c>
      <c r="C44" s="71" t="str">
        <f>'Score Sheet'!K43</f>
        <v/>
      </c>
      <c r="D44" s="70" t="str">
        <f>'Score Sheet'!M43</f>
        <v/>
      </c>
      <c r="E44" s="69" t="str">
        <f t="shared" si="10"/>
        <v/>
      </c>
      <c r="F44" s="72" t="str">
        <f t="shared" si="11"/>
        <v/>
      </c>
      <c r="G44" s="73" t="e">
        <f t="shared" si="3"/>
        <v>#N/A</v>
      </c>
      <c r="H44" s="74" t="e">
        <f t="shared" si="4"/>
        <v>#N/A</v>
      </c>
      <c r="I44" s="74" t="e">
        <f t="shared" si="5"/>
        <v>#N/A</v>
      </c>
      <c r="J44" s="75" t="e">
        <f t="shared" ref="J44" si="15">LEFT(I44, SEARCH(":",I44,1)-1)</f>
        <v>#N/A</v>
      </c>
      <c r="K44" s="76" t="e">
        <f t="shared" si="12"/>
        <v>#N/A</v>
      </c>
      <c r="L44" s="76" t="e">
        <f t="shared" si="13"/>
        <v>#N/A</v>
      </c>
      <c r="M44" s="76" t="e">
        <f t="shared" si="14"/>
        <v>#N/A</v>
      </c>
      <c r="O44" s="285"/>
      <c r="P44" s="41">
        <v>14</v>
      </c>
      <c r="Q44" s="16">
        <v>20</v>
      </c>
      <c r="R44" s="77" t="s">
        <v>88</v>
      </c>
      <c r="S44" s="66" t="s">
        <v>85</v>
      </c>
      <c r="T44" s="66" t="s">
        <v>82</v>
      </c>
      <c r="U44" s="66" t="s">
        <v>80</v>
      </c>
      <c r="V44" s="68" t="s">
        <v>89</v>
      </c>
      <c r="W44" s="45" t="s">
        <v>97</v>
      </c>
      <c r="X44" s="44" t="s">
        <v>96</v>
      </c>
      <c r="Y44" s="45" t="s">
        <v>95</v>
      </c>
      <c r="Z44" s="44" t="s">
        <v>94</v>
      </c>
      <c r="AA44" s="45" t="s">
        <v>78</v>
      </c>
      <c r="AB44" s="44" t="s">
        <v>75</v>
      </c>
      <c r="AC44" s="45" t="s">
        <v>68</v>
      </c>
      <c r="AD44" s="44" t="s">
        <v>93</v>
      </c>
      <c r="AE44" s="45" t="s">
        <v>65</v>
      </c>
      <c r="AF44" s="44" t="s">
        <v>77</v>
      </c>
      <c r="AG44" s="45" t="s">
        <v>67</v>
      </c>
      <c r="AH44" s="44" t="s">
        <v>64</v>
      </c>
      <c r="AI44" s="45" t="s">
        <v>66</v>
      </c>
      <c r="AJ44" s="44" t="s">
        <v>63</v>
      </c>
      <c r="AK44" s="45" t="s">
        <v>63</v>
      </c>
    </row>
    <row r="45" spans="1:37">
      <c r="A45" s="15"/>
      <c r="P45" s="78" t="s">
        <v>21</v>
      </c>
      <c r="Q45" s="78"/>
      <c r="R45" s="41">
        <v>-6</v>
      </c>
      <c r="S45" s="41">
        <v>-5</v>
      </c>
      <c r="T45" s="41">
        <v>-4</v>
      </c>
      <c r="U45" s="41">
        <v>-3</v>
      </c>
      <c r="V45" s="41">
        <v>-2</v>
      </c>
      <c r="W45" s="41">
        <v>-1</v>
      </c>
      <c r="X45" s="41">
        <v>0</v>
      </c>
      <c r="Y45" s="41">
        <v>1</v>
      </c>
      <c r="Z45" s="41">
        <v>2</v>
      </c>
      <c r="AA45" s="41">
        <v>3</v>
      </c>
      <c r="AB45" s="41">
        <v>4</v>
      </c>
      <c r="AC45" s="41">
        <v>5</v>
      </c>
      <c r="AD45" s="41">
        <v>6</v>
      </c>
      <c r="AE45" s="41">
        <v>7</v>
      </c>
      <c r="AF45" s="41">
        <v>8</v>
      </c>
      <c r="AG45" s="41">
        <v>9</v>
      </c>
      <c r="AH45" s="41">
        <v>10</v>
      </c>
      <c r="AI45" s="41">
        <v>11</v>
      </c>
      <c r="AJ45" s="41">
        <v>12</v>
      </c>
      <c r="AK45" s="41">
        <v>14</v>
      </c>
    </row>
    <row r="46" spans="1:37" hidden="1">
      <c r="B46" s="16"/>
      <c r="C46" s="16"/>
      <c r="D46" s="16"/>
      <c r="F46" s="16"/>
      <c r="G46" s="16"/>
      <c r="H46" s="16"/>
      <c r="O46" s="15"/>
      <c r="R46" s="15">
        <v>1</v>
      </c>
      <c r="S46" s="15">
        <v>2</v>
      </c>
      <c r="T46" s="15">
        <v>3</v>
      </c>
      <c r="U46" s="15">
        <v>4</v>
      </c>
      <c r="V46" s="15">
        <v>5</v>
      </c>
      <c r="W46" s="15">
        <v>6</v>
      </c>
      <c r="X46" s="15">
        <v>7</v>
      </c>
      <c r="Y46" s="15">
        <v>8</v>
      </c>
      <c r="Z46" s="15">
        <v>9</v>
      </c>
      <c r="AA46" s="15">
        <v>10</v>
      </c>
      <c r="AB46" s="15">
        <v>11</v>
      </c>
      <c r="AC46" s="15">
        <v>12</v>
      </c>
      <c r="AD46" s="15">
        <v>13</v>
      </c>
      <c r="AE46" s="15">
        <v>14</v>
      </c>
      <c r="AF46" s="15">
        <v>15</v>
      </c>
      <c r="AG46" s="15">
        <v>16</v>
      </c>
      <c r="AH46" s="15">
        <v>17</v>
      </c>
      <c r="AI46" s="15">
        <v>18</v>
      </c>
      <c r="AJ46" s="15">
        <v>19</v>
      </c>
      <c r="AK46" s="15">
        <v>20</v>
      </c>
    </row>
    <row r="47" spans="1:37">
      <c r="R47" s="286" t="s">
        <v>27</v>
      </c>
      <c r="S47" s="286"/>
      <c r="T47" s="286"/>
      <c r="U47" s="286"/>
      <c r="V47" s="286"/>
      <c r="W47" s="286"/>
      <c r="X47" s="286"/>
      <c r="Y47" s="286"/>
      <c r="Z47" s="286"/>
      <c r="AA47" s="286"/>
      <c r="AB47" s="286"/>
      <c r="AC47" s="286"/>
      <c r="AD47" s="286"/>
      <c r="AE47" s="286"/>
      <c r="AF47" s="286"/>
      <c r="AG47" s="286"/>
      <c r="AH47" s="286"/>
      <c r="AI47" s="286"/>
      <c r="AJ47" s="286"/>
      <c r="AK47" s="286"/>
    </row>
    <row r="48" spans="1:37" ht="15" customHeight="1">
      <c r="N48" s="16" t="s">
        <v>41</v>
      </c>
    </row>
    <row r="49" spans="2:9" ht="15" customHeight="1">
      <c r="B49" s="32"/>
      <c r="C49" s="80"/>
      <c r="E49" s="15"/>
      <c r="G49" s="16"/>
      <c r="H49" s="16"/>
      <c r="I49" s="16"/>
    </row>
    <row r="50" spans="2:9">
      <c r="B50" s="81"/>
      <c r="C50" s="81"/>
      <c r="E50" s="15"/>
      <c r="G50" s="16"/>
      <c r="H50" s="16"/>
      <c r="I50" s="16"/>
    </row>
    <row r="51" spans="2:9">
      <c r="B51" s="81"/>
      <c r="C51" s="81"/>
      <c r="E51" s="15"/>
      <c r="G51" s="16"/>
      <c r="H51" s="16"/>
      <c r="I51" s="16"/>
    </row>
    <row r="52" spans="2:9">
      <c r="B52" s="81"/>
      <c r="C52" s="81"/>
      <c r="E52" s="15"/>
      <c r="G52" s="16"/>
      <c r="H52" s="16"/>
      <c r="I52" s="16"/>
    </row>
    <row r="53" spans="2:9">
      <c r="B53" s="81"/>
      <c r="C53" s="81"/>
      <c r="E53" s="15"/>
      <c r="G53" s="16"/>
      <c r="H53" s="16"/>
      <c r="I53" s="16"/>
    </row>
    <row r="54" spans="2:9">
      <c r="B54" s="81"/>
      <c r="C54" s="81"/>
      <c r="E54" s="15"/>
      <c r="G54" s="16"/>
      <c r="H54" s="16"/>
      <c r="I54" s="16"/>
    </row>
    <row r="55" spans="2:9">
      <c r="B55" s="81"/>
      <c r="C55" s="81"/>
      <c r="E55" s="15"/>
      <c r="G55" s="16"/>
      <c r="H55" s="16"/>
      <c r="I55" s="16"/>
    </row>
    <row r="56" spans="2:9">
      <c r="B56" s="81"/>
      <c r="C56" s="81"/>
      <c r="E56" s="15"/>
      <c r="G56" s="16"/>
      <c r="H56" s="16"/>
      <c r="I56" s="16"/>
    </row>
    <row r="57" spans="2:9">
      <c r="B57" s="81"/>
      <c r="C57" s="81"/>
    </row>
    <row r="58" spans="2:9">
      <c r="B58" s="81"/>
      <c r="C58" s="81"/>
    </row>
    <row r="59" spans="2:9">
      <c r="B59" s="81"/>
      <c r="C59" s="81"/>
    </row>
  </sheetData>
  <sheetProtection algorithmName="SHA-512" hashValue="dLlUgn9fHVrUlMHfyV7qPwdu+bTW/4PTR+vtEm4Lv6Hb/V013J1TwBljezh2CAR4SFpV6aESC4Mr9ql64iTTpw==" saltValue="8tF2j4hNwaC8dERX4KsEUg==" spinCount="100000" sheet="1" objects="1" scenarios="1" selectLockedCells="1" selectUnlockedCells="1"/>
  <sortState xmlns:xlrd2="http://schemas.microsoft.com/office/spreadsheetml/2017/richdata2" ref="A50:C56">
    <sortCondition descending="1" ref="A50:A56"/>
  </sortState>
  <mergeCells count="82">
    <mergeCell ref="M13:M15"/>
    <mergeCell ref="E14:F14"/>
    <mergeCell ref="C2:D3"/>
    <mergeCell ref="E2:E3"/>
    <mergeCell ref="F2:F3"/>
    <mergeCell ref="G2:G3"/>
    <mergeCell ref="L13:L15"/>
    <mergeCell ref="H4:H5"/>
    <mergeCell ref="H6:H7"/>
    <mergeCell ref="G10:G11"/>
    <mergeCell ref="D16:D17"/>
    <mergeCell ref="D18:D19"/>
    <mergeCell ref="B4:B5"/>
    <mergeCell ref="B8:B9"/>
    <mergeCell ref="B6:B7"/>
    <mergeCell ref="B10:B11"/>
    <mergeCell ref="D20:D21"/>
    <mergeCell ref="D22:D23"/>
    <mergeCell ref="O25:O44"/>
    <mergeCell ref="R47:AK47"/>
    <mergeCell ref="J26:J28"/>
    <mergeCell ref="E27:F27"/>
    <mergeCell ref="I27:I28"/>
    <mergeCell ref="K26:K28"/>
    <mergeCell ref="L26:L28"/>
    <mergeCell ref="M26:M28"/>
    <mergeCell ref="L20:L21"/>
    <mergeCell ref="M20:M21"/>
    <mergeCell ref="E22:E23"/>
    <mergeCell ref="F22:F23"/>
    <mergeCell ref="G22:G23"/>
    <mergeCell ref="H22:H23"/>
    <mergeCell ref="A8:A11"/>
    <mergeCell ref="F4:F5"/>
    <mergeCell ref="F6:F7"/>
    <mergeCell ref="G4:G5"/>
    <mergeCell ref="H8:H9"/>
    <mergeCell ref="H10:H11"/>
    <mergeCell ref="G6:G7"/>
    <mergeCell ref="F8:F9"/>
    <mergeCell ref="G8:G9"/>
    <mergeCell ref="F10:F11"/>
    <mergeCell ref="A4:A7"/>
    <mergeCell ref="A16:A19"/>
    <mergeCell ref="B16:B17"/>
    <mergeCell ref="B18:B19"/>
    <mergeCell ref="A20:A23"/>
    <mergeCell ref="B20:B21"/>
    <mergeCell ref="B22:B23"/>
    <mergeCell ref="I22:I23"/>
    <mergeCell ref="J22:J23"/>
    <mergeCell ref="K22:K23"/>
    <mergeCell ref="L22:L23"/>
    <mergeCell ref="M22:M23"/>
    <mergeCell ref="E20:E21"/>
    <mergeCell ref="F20:F21"/>
    <mergeCell ref="G20:G21"/>
    <mergeCell ref="H20:H21"/>
    <mergeCell ref="I20:I21"/>
    <mergeCell ref="K16:K17"/>
    <mergeCell ref="J13:J15"/>
    <mergeCell ref="K13:K15"/>
    <mergeCell ref="I14:I15"/>
    <mergeCell ref="J20:J21"/>
    <mergeCell ref="K20:K21"/>
    <mergeCell ref="I18:I19"/>
    <mergeCell ref="E16:E17"/>
    <mergeCell ref="E18:E19"/>
    <mergeCell ref="L16:L17"/>
    <mergeCell ref="M16:M17"/>
    <mergeCell ref="F18:F19"/>
    <mergeCell ref="G18:G19"/>
    <mergeCell ref="H18:H19"/>
    <mergeCell ref="J18:J19"/>
    <mergeCell ref="K18:K19"/>
    <mergeCell ref="L18:L19"/>
    <mergeCell ref="M18:M19"/>
    <mergeCell ref="F16:F17"/>
    <mergeCell ref="G16:G17"/>
    <mergeCell ref="H16:H17"/>
    <mergeCell ref="I16:I17"/>
    <mergeCell ref="J16:J17"/>
  </mergeCells>
  <phoneticPr fontId="2" type="noConversion"/>
  <pageMargins left="0.75" right="0.75" top="1" bottom="0.75" header="0.3" footer="0.3"/>
  <pageSetup paperSize="9" scale="1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Score Sheet</vt:lpstr>
      <vt:lpstr>Clips-Pegs to Carry</vt:lpstr>
      <vt:lpstr>Calculation Sheet</vt:lpstr>
      <vt:lpstr>'Calculation Sheet'!Print_Area</vt:lpstr>
      <vt:lpstr>'Score 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Duncan</dc:creator>
  <cp:lastModifiedBy>Moss</cp:lastModifiedBy>
  <cp:lastPrinted>2026-04-12T16:20:21Z</cp:lastPrinted>
  <dcterms:created xsi:type="dcterms:W3CDTF">2023-06-26T10:19:34Z</dcterms:created>
  <dcterms:modified xsi:type="dcterms:W3CDTF">2026-04-12T16:21:50Z</dcterms:modified>
</cp:coreProperties>
</file>